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akeedu.sharepoint.com/sites/dept-sparc/Shared Documents/Post-Award/STEM/STEM FY21/Financial Reports/"/>
    </mc:Choice>
  </mc:AlternateContent>
  <xr:revisionPtr revIDLastSave="24" documentId="8_{BAE8C4B0-6B05-46CD-8B15-14FD2E4A8FE7}" xr6:coauthVersionLast="36" xr6:coauthVersionMax="45" xr10:uidLastSave="{8E1643E0-977C-43F0-962E-CD0DD9949418}"/>
  <bookViews>
    <workbookView xWindow="0" yWindow="0" windowWidth="25200" windowHeight="11535" tabRatio="597" xr2:uid="{00000000-000D-0000-FFFF-FFFF00000000}"/>
  </bookViews>
  <sheets>
    <sheet name="STEM HUB_Feb21" sheetId="18" r:id="rId1"/>
  </sheets>
  <definedNames>
    <definedName name="a">#REF!</definedName>
    <definedName name="a1H56">#REF!</definedName>
    <definedName name="_xlnm.Print_Titles" localSheetId="0">'STEM HUB_Feb21'!$1:$13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8"/>
</workbook>
</file>

<file path=xl/calcChain.xml><?xml version="1.0" encoding="utf-8"?>
<calcChain xmlns="http://schemas.openxmlformats.org/spreadsheetml/2006/main">
  <c r="J61" i="18" l="1"/>
  <c r="L93" i="18"/>
  <c r="L92" i="18"/>
  <c r="L89" i="18"/>
  <c r="J57" i="18"/>
  <c r="J55" i="18" l="1"/>
  <c r="J66" i="18" l="1"/>
  <c r="D52" i="18" l="1"/>
  <c r="L17" i="18" l="1"/>
  <c r="N17" i="18" l="1"/>
  <c r="F67" i="18" l="1"/>
  <c r="D66" i="18" s="1"/>
  <c r="L32" i="18" l="1"/>
  <c r="L95" i="18" l="1"/>
  <c r="N28" i="18"/>
  <c r="N29" i="18"/>
  <c r="J45" i="18"/>
  <c r="J52" i="18"/>
  <c r="L52" i="18" s="1"/>
  <c r="L66" i="18" l="1"/>
  <c r="N66" i="18" s="1"/>
  <c r="P66" i="18"/>
  <c r="P52" i="18"/>
  <c r="N52" i="18"/>
  <c r="L18" i="18"/>
  <c r="N18" i="18" s="1"/>
  <c r="P19" i="18"/>
  <c r="J19" i="18"/>
  <c r="J47" i="18" s="1"/>
  <c r="H19" i="18"/>
  <c r="F19" i="18"/>
  <c r="R19" i="18"/>
  <c r="L81" i="18" l="1"/>
  <c r="L19" i="18"/>
  <c r="L45" i="18"/>
  <c r="L87" i="18"/>
  <c r="N32" i="18"/>
  <c r="N45" i="18" s="1"/>
  <c r="P32" i="18"/>
  <c r="N19" i="18"/>
  <c r="D19" i="18"/>
  <c r="L47" i="18" l="1"/>
  <c r="L86" i="18" s="1"/>
  <c r="N47" i="18"/>
  <c r="D81" i="18"/>
  <c r="D45" i="18" l="1"/>
  <c r="D47" i="18" s="1"/>
  <c r="N81" i="18" l="1"/>
  <c r="L98" i="18"/>
  <c r="H81" i="18"/>
  <c r="P81" i="18" l="1"/>
</calcChain>
</file>

<file path=xl/sharedStrings.xml><?xml version="1.0" encoding="utf-8"?>
<sst xmlns="http://schemas.openxmlformats.org/spreadsheetml/2006/main" count="92" uniqueCount="83">
  <si>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</si>
  <si>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</si>
  <si>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</si>
  <si>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</si>
  <si>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</si>
  <si>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</si>
  <si>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</si>
  <si>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</si>
  <si>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</si>
  <si>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</si>
  <si>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</si>
  <si>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</si>
  <si>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</si>
  <si>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</si>
  <si>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</si>
  <si>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</si>
  <si>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</si>
  <si>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</si>
  <si>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</si>
  <si>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</si>
  <si>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</si>
  <si>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</si>
  <si>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</si>
  <si>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</si>
  <si>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</si>
  <si>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</si>
  <si>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</si>
  <si>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</si>
  <si>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</si>
  <si>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</si>
  <si>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</si>
  <si>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>ITC Midwest - STEM Festivals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</si>
  <si>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</si>
  <si>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</si>
  <si>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</si>
  <si>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</si>
  <si>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</si>
  <si>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</si>
  <si>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</si>
  <si>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</si>
  <si>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</si>
  <si>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</si>
  <si>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</si>
  <si>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</si>
  <si>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</si>
  <si>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</si>
  <si>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</si>
  <si>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</si>
  <si>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</si>
  <si>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</si>
  <si>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</si>
  <si>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</si>
  <si>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</si>
  <si>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</si>
  <si>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t>Computer Science Discoveries</t>
  </si>
  <si>
    <t>Computer Science Fundamentals</t>
  </si>
  <si>
    <t>Computer Science Principles</t>
  </si>
  <si>
    <t>Pint Size Science</t>
  </si>
  <si>
    <t>STEM in Action</t>
  </si>
  <si>
    <t>STEM Innovator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</si>
  <si>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</si>
  <si>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</si>
  <si>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</si>
  <si>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</si>
  <si>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</si>
  <si>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</si>
  <si>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</si>
  <si>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</si>
  <si>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</si>
  <si>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>Differentiatd Math Centers</t>
  </si>
  <si>
    <t xml:space="preserve"> </t>
  </si>
  <si>
    <t>FY21</t>
  </si>
  <si>
    <t>2020-2021</t>
  </si>
  <si>
    <t>Regional STEM Supervisor Oversight</t>
  </si>
  <si>
    <t>Regional STEM Supervisor Fringe</t>
  </si>
  <si>
    <t>Project Lead the Way (OKTW) Cybersecurity</t>
  </si>
  <si>
    <t>VEX IQ Challenge</t>
  </si>
  <si>
    <t>VEX V5</t>
  </si>
  <si>
    <t xml:space="preserve">                                                                      </t>
  </si>
  <si>
    <t>Facilities &amp; Administration Costs (10% of TDC)</t>
  </si>
  <si>
    <t>State funds received or pending payment as of 2/28/21</t>
  </si>
  <si>
    <t>FEB '21</t>
  </si>
  <si>
    <t>expenditures as 2/28/21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</si>
</sst>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82">
    <xf numFmtId="39" fontId="0" fillId="0" borderId="0" xfId="0"/>
    <xf numFmtId="39" fontId="26" fillId="0" borderId="0" xfId="0" applyFont="1" applyFill="1" applyAlignment="1" applyProtection="1">
      <alignment horizontal="left"/>
    </xf>
    <xf numFmtId="39" fontId="26" fillId="0" borderId="0" xfId="0" applyFont="1" applyFill="1"/>
    <xf numFmtId="164" fontId="26" fillId="0" borderId="0" xfId="0" applyNumberFormat="1" applyFont="1" applyFill="1"/>
    <xf numFmtId="39" fontId="27" fillId="0" borderId="0" xfId="0" applyFont="1" applyFill="1" applyProtection="1"/>
    <xf numFmtId="39" fontId="28" fillId="0" borderId="0" xfId="0" applyFont="1" applyFill="1"/>
    <xf numFmtId="164" fontId="28" fillId="0" borderId="0" xfId="0" applyNumberFormat="1" applyFont="1" applyFill="1"/>
    <xf numFmtId="39" fontId="26" fillId="0" borderId="0" xfId="0" applyFont="1" applyFill="1" applyAlignment="1">
      <alignment horizontal="center"/>
    </xf>
    <xf numFmtId="39" fontId="26" fillId="0" borderId="0" xfId="0" applyFont="1" applyFill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49" fontId="26" fillId="0" borderId="1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39" fontId="26" fillId="0" borderId="1" xfId="0" applyFont="1" applyFill="1" applyBorder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/>
    </xf>
    <xf numFmtId="39" fontId="26" fillId="0" borderId="0" xfId="0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39" fontId="28" fillId="0" borderId="0" xfId="0" applyFont="1" applyFill="1" applyAlignment="1" applyProtection="1">
      <alignment horizontal="left"/>
    </xf>
    <xf numFmtId="39" fontId="28" fillId="0" borderId="0" xfId="0" applyFont="1" applyFill="1" applyProtection="1"/>
    <xf numFmtId="39" fontId="28" fillId="33" borderId="0" xfId="0" applyFont="1" applyFill="1" applyAlignment="1" applyProtection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 applyProtection="1">
      <alignment horizontal="left"/>
    </xf>
    <xf numFmtId="39" fontId="31" fillId="33" borderId="0" xfId="0" applyFont="1" applyFill="1"/>
    <xf numFmtId="39" fontId="31" fillId="33" borderId="0" xfId="0" applyFont="1" applyFill="1" applyAlignment="1" applyProtection="1">
      <alignment horizontal="left" indent="4"/>
    </xf>
    <xf numFmtId="39" fontId="31" fillId="0" borderId="0" xfId="0" applyFont="1" applyFill="1"/>
    <xf numFmtId="39" fontId="31" fillId="33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5"/>
    </xf>
    <xf numFmtId="39" fontId="28" fillId="33" borderId="12" xfId="0" applyFont="1" applyFill="1" applyBorder="1" applyProtection="1"/>
    <xf numFmtId="7" fontId="28" fillId="0" borderId="13" xfId="0" applyNumberFormat="1" applyFont="1" applyFill="1" applyBorder="1" applyProtection="1"/>
    <xf numFmtId="39" fontId="28" fillId="0" borderId="0" xfId="0" applyFont="1" applyFill="1" applyBorder="1" applyProtection="1"/>
    <xf numFmtId="39" fontId="28" fillId="0" borderId="0" xfId="0" applyFont="1" applyFill="1" applyAlignment="1" applyProtection="1">
      <alignment horizontal="left" indent="2"/>
    </xf>
    <xf numFmtId="39" fontId="28" fillId="0" borderId="0" xfId="0" applyFont="1" applyFill="1" applyAlignment="1" applyProtection="1">
      <alignment horizontal="left" indent="1"/>
    </xf>
    <xf numFmtId="7" fontId="28" fillId="0" borderId="11" xfId="0" applyNumberFormat="1" applyFont="1" applyFill="1" applyBorder="1" applyProtection="1"/>
    <xf numFmtId="7" fontId="28" fillId="0" borderId="0" xfId="0" applyNumberFormat="1" applyFont="1" applyFill="1" applyBorder="1" applyProtection="1"/>
    <xf numFmtId="7" fontId="28" fillId="0" borderId="0" xfId="0" applyNumberFormat="1" applyFont="1" applyFill="1"/>
    <xf numFmtId="39" fontId="28" fillId="0" borderId="0" xfId="0" applyFont="1"/>
    <xf numFmtId="164" fontId="28" fillId="0" borderId="0" xfId="0" applyNumberFormat="1" applyFont="1"/>
    <xf numFmtId="39" fontId="31" fillId="0" borderId="0" xfId="0" applyFont="1" applyFill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Fill="1" applyAlignment="1">
      <alignment wrapText="1"/>
    </xf>
    <xf numFmtId="4" fontId="31" fillId="0" borderId="0" xfId="41" applyNumberFormat="1" applyFont="1" applyFill="1" applyAlignment="1">
      <alignment wrapText="1"/>
    </xf>
    <xf numFmtId="4" fontId="28" fillId="0" borderId="0" xfId="41" applyNumberFormat="1" applyFont="1" applyFill="1" applyAlignment="1">
      <alignment wrapText="1"/>
    </xf>
    <xf numFmtId="0" fontId="31" fillId="0" borderId="0" xfId="41" applyFont="1" applyFill="1" applyAlignment="1">
      <alignment horizontal="left" indent="4"/>
    </xf>
    <xf numFmtId="4" fontId="28" fillId="0" borderId="0" xfId="46" applyNumberFormat="1" applyFont="1" applyFill="1" applyAlignment="1">
      <alignment wrapText="1"/>
    </xf>
    <xf numFmtId="4" fontId="28" fillId="0" borderId="0" xfId="128" applyNumberFormat="1" applyFont="1" applyFill="1" applyAlignment="1">
      <alignment wrapText="1"/>
    </xf>
    <xf numFmtId="4" fontId="31" fillId="0" borderId="0" xfId="128" applyNumberFormat="1" applyFont="1" applyFill="1" applyAlignment="1">
      <alignment wrapText="1"/>
    </xf>
    <xf numFmtId="39" fontId="31" fillId="0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17"/>
    </xf>
    <xf numFmtId="0" fontId="32" fillId="0" borderId="0" xfId="41" applyFont="1" applyFill="1" applyAlignment="1">
      <alignment horizontal="left" indent="6"/>
    </xf>
    <xf numFmtId="0" fontId="31" fillId="0" borderId="0" xfId="41" applyFont="1" applyFill="1" applyAlignment="1">
      <alignment horizontal="left" indent="6"/>
    </xf>
    <xf numFmtId="39" fontId="28" fillId="33" borderId="0" xfId="0" applyFont="1" applyFill="1" applyProtection="1"/>
    <xf numFmtId="4" fontId="33" fillId="33" borderId="0" xfId="46" applyNumberFormat="1" applyFont="1" applyFill="1" applyAlignment="1">
      <alignment wrapText="1"/>
    </xf>
    <xf numFmtId="39" fontId="35" fillId="0" borderId="0" xfId="0" applyFont="1" applyFill="1"/>
    <xf numFmtId="14" fontId="36" fillId="0" borderId="0" xfId="0" applyNumberFormat="1" applyFont="1" applyAlignment="1">
      <alignment horizontal="center"/>
    </xf>
    <xf numFmtId="39" fontId="37" fillId="0" borderId="0" xfId="0" applyFont="1" applyFill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0" xfId="0" applyFont="1" applyBorder="1"/>
    <xf numFmtId="39" fontId="21" fillId="34" borderId="0" xfId="0" applyFont="1" applyFill="1" applyBorder="1"/>
    <xf numFmtId="39" fontId="21" fillId="0" borderId="14" xfId="0" applyFont="1" applyBorder="1"/>
    <xf numFmtId="39" fontId="39" fillId="0" borderId="0" xfId="0" applyFont="1" applyFill="1" applyAlignment="1">
      <alignment horizontal="center"/>
    </xf>
    <xf numFmtId="39" fontId="40" fillId="33" borderId="0" xfId="0" applyFont="1" applyFill="1" applyAlignment="1">
      <alignment horizontal="center"/>
    </xf>
    <xf numFmtId="7" fontId="28" fillId="0" borderId="0" xfId="0" applyNumberFormat="1" applyFont="1" applyBorder="1"/>
    <xf numFmtId="39" fontId="28" fillId="0" borderId="0" xfId="0" applyFont="1" applyFill="1" applyBorder="1"/>
    <xf numFmtId="39" fontId="40" fillId="0" borderId="0" xfId="0" applyFont="1" applyFill="1" applyAlignment="1">
      <alignment horizontal="center"/>
    </xf>
    <xf numFmtId="39" fontId="28" fillId="35" borderId="0" xfId="0" applyFont="1" applyFill="1"/>
    <xf numFmtId="0" fontId="31" fillId="0" borderId="0" xfId="41" applyFont="1" applyFill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  <xf numFmtId="39" fontId="21" fillId="0" borderId="0" xfId="0" applyFont="1" applyFill="1"/>
    <xf numFmtId="39" fontId="21" fillId="0" borderId="12" xfId="0" applyFont="1" applyFill="1" applyBorder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showWhiteSpace="0" view="pageLayout" topLeftCell="C49" zoomScaleNormal="125" workbookViewId="0">
      <selection activeCell="J62" sqref="J62"/>
    </sheetView>
  </sheetViews>
  <sheetFormatPr defaultColWidth="9.140625" defaultRowHeight="12.75" x14ac:dyDescent="0.2"/>
  <cols>
    <col min="1" max="1" width="9.140625" style="38" customWidth="1"/>
    <col min="2" max="2" width="9.140625" style="38"/>
    <col min="3" max="3" width="45.5703125" style="38" bestFit="1" customWidth="1"/>
    <col min="4" max="4" width="13.85546875" style="38" customWidth="1"/>
    <col min="5" max="5" width="1.140625" style="38" customWidth="1"/>
    <col min="6" max="6" width="15.140625" style="38" customWidth="1"/>
    <col min="7" max="7" width="1.42578125" style="38" customWidth="1"/>
    <col min="8" max="8" width="12.7109375" style="38" customWidth="1"/>
    <col min="9" max="9" width="1.42578125" style="38" customWidth="1"/>
    <col min="10" max="10" width="38.5703125" style="38" bestFit="1" customWidth="1"/>
    <col min="11" max="11" width="4.5703125" style="38" customWidth="1"/>
    <col min="12" max="12" width="14.140625" style="38" customWidth="1"/>
    <col min="13" max="13" width="4.140625" style="38" customWidth="1"/>
    <col min="14" max="14" width="12.42578125" style="38" customWidth="1"/>
    <col min="15" max="15" width="1.5703125" style="38" customWidth="1"/>
    <col min="16" max="16" width="13.28515625" style="39" customWidth="1"/>
    <col min="17" max="17" width="3.85546875" style="38" customWidth="1"/>
    <col min="18" max="18" width="10.7109375" style="38" bestFit="1" customWidth="1"/>
    <col min="19" max="16384" width="9.140625" style="38"/>
  </cols>
  <sheetData>
    <row r="1" spans="1:18" s="2" customFormat="1" x14ac:dyDescent="0.2">
      <c r="A1" s="1" t="s">
        <v>0</v>
      </c>
      <c r="P1" s="3"/>
    </row>
    <row r="2" spans="1:18" s="2" customFormat="1" x14ac:dyDescent="0.2">
      <c r="A2" s="1" t="s">
        <v>1</v>
      </c>
      <c r="B2" s="55"/>
      <c r="C2" s="55"/>
      <c r="P2" s="3"/>
    </row>
    <row r="3" spans="1:18" s="2" customFormat="1" x14ac:dyDescent="0.2">
      <c r="A3" s="1" t="s">
        <v>2</v>
      </c>
      <c r="P3" s="3"/>
    </row>
    <row r="4" spans="1:18" s="5" customFormat="1" x14ac:dyDescent="0.2">
      <c r="A4" s="4" t="s">
        <v>82</v>
      </c>
      <c r="P4" s="6"/>
    </row>
    <row r="5" spans="1:18" s="5" customFormat="1" x14ac:dyDescent="0.2">
      <c r="A5" s="1" t="s">
        <v>3</v>
      </c>
      <c r="P5" s="6"/>
    </row>
    <row r="6" spans="1:18" s="5" customFormat="1" x14ac:dyDescent="0.2">
      <c r="A6" s="2" t="s">
        <v>71</v>
      </c>
      <c r="C6" s="5" t="s">
        <v>70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s="5" customFormat="1" x14ac:dyDescent="0.2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s="5" customFormat="1" x14ac:dyDescent="0.2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s="5" customFormat="1" x14ac:dyDescent="0.2">
      <c r="A9" s="2"/>
      <c r="D9" s="2"/>
      <c r="E9" s="2"/>
      <c r="F9" s="7" t="s">
        <v>4</v>
      </c>
      <c r="G9" s="2"/>
      <c r="H9" s="2"/>
      <c r="I9" s="2"/>
      <c r="J9" s="57" t="s">
        <v>81</v>
      </c>
      <c r="K9" s="2"/>
      <c r="L9" s="56">
        <v>44255</v>
      </c>
      <c r="M9" s="2"/>
      <c r="N9" s="2"/>
      <c r="O9" s="2"/>
      <c r="P9" s="3"/>
    </row>
    <row r="10" spans="1:18" s="5" customFormat="1" x14ac:dyDescent="0.2">
      <c r="D10" s="8" t="s">
        <v>5</v>
      </c>
      <c r="E10" s="8"/>
      <c r="F10" s="7" t="s">
        <v>6</v>
      </c>
      <c r="G10" s="2"/>
      <c r="H10" s="8"/>
      <c r="I10" s="2"/>
      <c r="J10" s="2"/>
      <c r="K10" s="2"/>
      <c r="L10" s="2"/>
      <c r="M10" s="2"/>
      <c r="N10" s="8" t="s">
        <v>7</v>
      </c>
      <c r="O10" s="2"/>
      <c r="P10" s="9"/>
    </row>
    <row r="11" spans="1:18" s="5" customFormat="1" x14ac:dyDescent="0.2">
      <c r="D11" s="8" t="s">
        <v>8</v>
      </c>
      <c r="E11" s="8"/>
      <c r="F11" s="7" t="s">
        <v>9</v>
      </c>
      <c r="G11" s="2"/>
      <c r="H11" s="8" t="s">
        <v>10</v>
      </c>
      <c r="I11" s="2"/>
      <c r="J11" s="8" t="s">
        <v>11</v>
      </c>
      <c r="K11" s="2"/>
      <c r="L11" s="8" t="s">
        <v>11</v>
      </c>
      <c r="M11" s="2"/>
      <c r="N11" s="8" t="s">
        <v>12</v>
      </c>
      <c r="O11" s="2"/>
      <c r="P11" s="9" t="s">
        <v>13</v>
      </c>
    </row>
    <row r="12" spans="1:18" s="5" customFormat="1" ht="12.75" customHeight="1" x14ac:dyDescent="0.2">
      <c r="D12" s="10" t="s">
        <v>72</v>
      </c>
      <c r="E12" s="11"/>
      <c r="F12" s="12" t="s">
        <v>14</v>
      </c>
      <c r="G12" s="13"/>
      <c r="H12" s="10" t="s">
        <v>15</v>
      </c>
      <c r="I12" s="2"/>
      <c r="J12" s="14" t="s">
        <v>16</v>
      </c>
      <c r="K12" s="2"/>
      <c r="L12" s="14" t="s">
        <v>17</v>
      </c>
      <c r="M12" s="2"/>
      <c r="N12" s="14" t="s">
        <v>18</v>
      </c>
      <c r="O12" s="2"/>
      <c r="P12" s="15" t="s">
        <v>19</v>
      </c>
      <c r="R12" s="71" t="s">
        <v>20</v>
      </c>
    </row>
    <row r="13" spans="1:18" s="5" customFormat="1" ht="8.25" customHeight="1" x14ac:dyDescent="0.25">
      <c r="D13" s="11"/>
      <c r="E13" s="11"/>
      <c r="F13" s="16"/>
      <c r="G13" s="13"/>
      <c r="H13" s="11"/>
      <c r="I13" s="2"/>
      <c r="J13" s="17"/>
      <c r="K13" s="2"/>
      <c r="L13" s="17"/>
      <c r="M13" s="2"/>
      <c r="N13" s="17"/>
      <c r="O13" s="2"/>
      <c r="P13" s="18"/>
    </row>
    <row r="14" spans="1:18" s="5" customFormat="1" x14ac:dyDescent="0.2">
      <c r="A14" s="1" t="s">
        <v>21</v>
      </c>
      <c r="P14" s="6"/>
    </row>
    <row r="15" spans="1:18" s="5" customFormat="1" x14ac:dyDescent="0.2">
      <c r="A15" s="19"/>
      <c r="P15" s="6"/>
    </row>
    <row r="16" spans="1:18" s="5" customFormat="1" x14ac:dyDescent="0.2">
      <c r="A16" s="19" t="s">
        <v>22</v>
      </c>
      <c r="C16" s="19"/>
      <c r="D16" s="20"/>
      <c r="E16" s="20"/>
      <c r="P16" s="6"/>
    </row>
    <row r="17" spans="1:18" s="60" customFormat="1" x14ac:dyDescent="0.2">
      <c r="A17" s="58"/>
      <c r="B17" s="59"/>
      <c r="C17" s="58" t="s">
        <v>24</v>
      </c>
      <c r="D17" s="60">
        <v>91705.53</v>
      </c>
      <c r="J17" s="80">
        <v>5955.98</v>
      </c>
      <c r="K17" s="61"/>
      <c r="L17" s="60">
        <f>J17+R17</f>
        <v>44611.11</v>
      </c>
      <c r="N17" s="60">
        <f>D17-L17</f>
        <v>47094.42</v>
      </c>
      <c r="P17" s="62">
        <v>0.97857130814898674</v>
      </c>
      <c r="R17" s="63">
        <v>38655.129999999997</v>
      </c>
    </row>
    <row r="18" spans="1:18" s="60" customFormat="1" x14ac:dyDescent="0.2">
      <c r="A18" s="58"/>
      <c r="B18" s="59"/>
      <c r="C18" s="58" t="s">
        <v>23</v>
      </c>
      <c r="D18" s="64">
        <v>492337.19</v>
      </c>
      <c r="F18" s="64"/>
      <c r="G18" s="64"/>
      <c r="H18" s="64"/>
      <c r="J18" s="81">
        <v>23.09</v>
      </c>
      <c r="K18" s="65"/>
      <c r="L18" s="70">
        <f>J18+R18</f>
        <v>448592.52</v>
      </c>
      <c r="N18" s="64">
        <f>D18-L18</f>
        <v>43744.669999999984</v>
      </c>
      <c r="O18" s="64"/>
      <c r="P18" s="66">
        <v>0.99956835292563739</v>
      </c>
      <c r="R18" s="67">
        <v>448569.43</v>
      </c>
    </row>
    <row r="19" spans="1:18" s="60" customFormat="1" x14ac:dyDescent="0.2">
      <c r="A19" s="58"/>
      <c r="B19" s="59"/>
      <c r="C19" s="58"/>
      <c r="D19" s="68">
        <f>SUM(D17:D18)</f>
        <v>584042.72</v>
      </c>
      <c r="F19" s="68">
        <f>SUM(F17:F18)</f>
        <v>0</v>
      </c>
      <c r="G19" s="68"/>
      <c r="H19" s="68">
        <f>SUM(H17:H18)</f>
        <v>0</v>
      </c>
      <c r="J19" s="68">
        <f>SUM(J17:J18)</f>
        <v>5979.07</v>
      </c>
      <c r="L19" s="60">
        <f>SUM(L17:L18)</f>
        <v>493203.63</v>
      </c>
      <c r="M19" s="75" t="s">
        <v>25</v>
      </c>
      <c r="N19" s="68">
        <f>SUM(N17:N18)</f>
        <v>90839.089999999982</v>
      </c>
      <c r="O19" s="68"/>
      <c r="P19" s="60">
        <f>SUM(P17:P18)</f>
        <v>1.978139661074624</v>
      </c>
      <c r="R19" s="69">
        <f>R17+R18</f>
        <v>487224.56</v>
      </c>
    </row>
    <row r="20" spans="1:18" s="5" customFormat="1" ht="12" customHeight="1" x14ac:dyDescent="0.2">
      <c r="A20" s="19"/>
      <c r="C20" s="19"/>
      <c r="D20" s="20"/>
      <c r="E20" s="20"/>
      <c r="P20" s="6"/>
    </row>
    <row r="21" spans="1:18" s="5" customFormat="1" x14ac:dyDescent="0.2">
      <c r="A21" s="2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8" s="5" customFormat="1" ht="9.7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8" s="5" customFormat="1" ht="13.5" x14ac:dyDescent="0.25">
      <c r="A23" s="24" t="s">
        <v>27</v>
      </c>
      <c r="B23" s="25"/>
      <c r="C23" s="25"/>
      <c r="D23" s="53">
        <v>0</v>
      </c>
      <c r="E23" s="53"/>
      <c r="F23" s="22">
        <v>0</v>
      </c>
      <c r="G23" s="22"/>
      <c r="H23" s="22"/>
      <c r="I23" s="22"/>
      <c r="J23" s="22">
        <v>0</v>
      </c>
      <c r="K23" s="22"/>
      <c r="L23" s="22"/>
      <c r="M23" s="22"/>
      <c r="N23" s="22"/>
      <c r="O23" s="22"/>
      <c r="P23" s="23"/>
    </row>
    <row r="24" spans="1:18" s="5" customFormat="1" ht="14.25" customHeight="1" x14ac:dyDescent="0.25">
      <c r="A24" s="24"/>
      <c r="B24" s="25"/>
      <c r="C24" s="25"/>
      <c r="D24" s="53"/>
      <c r="E24" s="5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8" s="5" customFormat="1" ht="13.5" x14ac:dyDescent="0.25">
      <c r="A25" s="24" t="s">
        <v>28</v>
      </c>
      <c r="B25" s="25"/>
      <c r="C25" s="25"/>
      <c r="D25" s="53">
        <v>0</v>
      </c>
      <c r="E25" s="53"/>
      <c r="F25" s="22">
        <v>0</v>
      </c>
      <c r="G25" s="22"/>
      <c r="H25" s="22"/>
      <c r="I25" s="22"/>
      <c r="J25" s="22">
        <v>0</v>
      </c>
      <c r="K25" s="22"/>
      <c r="L25" s="22"/>
      <c r="M25" s="22"/>
      <c r="N25" s="22"/>
      <c r="O25" s="22"/>
      <c r="P25" s="23"/>
    </row>
    <row r="26" spans="1:18" s="5" customFormat="1" ht="12.75" customHeight="1" x14ac:dyDescent="0.25">
      <c r="A26" s="24"/>
      <c r="B26" s="25"/>
      <c r="C26" s="25"/>
      <c r="D26" s="53"/>
      <c r="E26" s="5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8" s="5" customFormat="1" ht="13.5" x14ac:dyDescent="0.25">
      <c r="A27" s="24" t="s">
        <v>29</v>
      </c>
      <c r="B27" s="25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8" s="5" customFormat="1" ht="13.5" x14ac:dyDescent="0.25">
      <c r="A28" s="26" t="s">
        <v>30</v>
      </c>
      <c r="B28" s="25"/>
      <c r="C28" s="25"/>
      <c r="D28" s="22">
        <v>1482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f>D28-L28</f>
        <v>1482</v>
      </c>
      <c r="O28" s="22"/>
      <c r="P28" s="22"/>
    </row>
    <row r="29" spans="1:18" s="5" customFormat="1" ht="13.5" x14ac:dyDescent="0.25">
      <c r="A29" s="26" t="s">
        <v>31</v>
      </c>
      <c r="B29" s="25"/>
      <c r="C29" s="25"/>
      <c r="D29" s="22">
        <v>1000</v>
      </c>
      <c r="E29" s="22"/>
      <c r="F29" s="22"/>
      <c r="G29" s="22"/>
      <c r="H29" s="22"/>
      <c r="I29" s="22"/>
      <c r="J29" s="22"/>
      <c r="K29" s="22"/>
      <c r="L29" s="22"/>
      <c r="M29" s="22"/>
      <c r="N29" s="22">
        <f>D29-L29</f>
        <v>1000</v>
      </c>
      <c r="O29" s="22"/>
      <c r="P29" s="22"/>
    </row>
    <row r="30" spans="1:18" s="5" customFormat="1" ht="12.75" customHeight="1" x14ac:dyDescent="0.25">
      <c r="A30" s="26"/>
      <c r="B30" s="25"/>
      <c r="C30" s="25"/>
      <c r="D30" s="53"/>
      <c r="E30" s="5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8" s="5" customFormat="1" ht="13.5" x14ac:dyDescent="0.25">
      <c r="A31" s="24" t="s">
        <v>32</v>
      </c>
      <c r="B31" s="25"/>
      <c r="C31" s="25"/>
      <c r="D31" s="53"/>
      <c r="E31" s="5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8" s="27" customFormat="1" ht="13.5" x14ac:dyDescent="0.25">
      <c r="A32" s="26" t="s">
        <v>33</v>
      </c>
      <c r="B32" s="25"/>
      <c r="C32" s="25"/>
      <c r="D32" s="22">
        <v>50000</v>
      </c>
      <c r="E32" s="54"/>
      <c r="F32" s="54"/>
      <c r="G32" s="22"/>
      <c r="H32" s="22"/>
      <c r="I32" s="22"/>
      <c r="J32" s="22">
        <v>5414.53</v>
      </c>
      <c r="K32" s="72"/>
      <c r="L32" s="22">
        <f>J32+R32</f>
        <v>38504.42</v>
      </c>
      <c r="M32" s="72" t="s">
        <v>34</v>
      </c>
      <c r="N32" s="22">
        <f>D32-L32</f>
        <v>11495.580000000002</v>
      </c>
      <c r="O32" s="22"/>
      <c r="P32" s="23">
        <f>L32/D32</f>
        <v>0.77008840000000001</v>
      </c>
      <c r="R32" s="63">
        <v>33089.89</v>
      </c>
    </row>
    <row r="33" spans="1:16" s="5" customFormat="1" ht="13.5" x14ac:dyDescent="0.25">
      <c r="A33" s="41" t="s">
        <v>35</v>
      </c>
      <c r="B33" s="25"/>
      <c r="C33" s="25"/>
      <c r="D33" s="22"/>
      <c r="E33" s="54"/>
      <c r="F33" s="54">
        <v>37507.5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s="5" customFormat="1" ht="13.5" x14ac:dyDescent="0.25">
      <c r="A34" s="41" t="s">
        <v>36</v>
      </c>
      <c r="B34" s="25"/>
      <c r="C34" s="25"/>
      <c r="D34" s="22"/>
      <c r="E34" s="54"/>
      <c r="F34" s="54">
        <v>10614.62</v>
      </c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s="5" customFormat="1" ht="13.5" x14ac:dyDescent="0.25">
      <c r="A35" s="41" t="s">
        <v>37</v>
      </c>
      <c r="B35" s="25"/>
      <c r="C35" s="25"/>
      <c r="D35" s="22"/>
      <c r="E35" s="54"/>
      <c r="F35" s="54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5" customFormat="1" ht="13.5" x14ac:dyDescent="0.25">
      <c r="A36" s="41" t="s">
        <v>38</v>
      </c>
      <c r="B36" s="25"/>
      <c r="C36" s="25"/>
      <c r="D36" s="22"/>
      <c r="E36" s="54"/>
      <c r="F36" s="54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s="5" customFormat="1" ht="13.5" x14ac:dyDescent="0.25">
      <c r="A37" s="41" t="s">
        <v>39</v>
      </c>
      <c r="B37" s="25"/>
      <c r="C37" s="25"/>
      <c r="D37" s="22"/>
      <c r="E37" s="54"/>
      <c r="F37" s="54">
        <v>878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s="5" customFormat="1" ht="13.5" x14ac:dyDescent="0.25">
      <c r="A38" s="41" t="s">
        <v>40</v>
      </c>
      <c r="B38" s="25"/>
      <c r="C38" s="25"/>
      <c r="D38" s="22"/>
      <c r="E38" s="54"/>
      <c r="F38" s="54">
        <v>999.88</v>
      </c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s="5" customFormat="1" ht="13.5" x14ac:dyDescent="0.25">
      <c r="A39" s="41" t="s">
        <v>41</v>
      </c>
      <c r="B39" s="25"/>
      <c r="C39" s="25"/>
      <c r="D39" s="22"/>
      <c r="E39" s="54"/>
      <c r="F39" s="54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5" customFormat="1" ht="7.5" customHeight="1" x14ac:dyDescent="0.25">
      <c r="A40" s="26"/>
      <c r="B40" s="25"/>
      <c r="C40" s="25"/>
      <c r="D40" s="53"/>
      <c r="E40" s="5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s="5" customFormat="1" ht="13.5" x14ac:dyDescent="0.25">
      <c r="A41" s="28" t="s">
        <v>42</v>
      </c>
      <c r="B41" s="25"/>
      <c r="C41" s="25"/>
      <c r="D41" s="53"/>
      <c r="E41" s="5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s="5" customFormat="1" ht="6.75" customHeight="1" x14ac:dyDescent="0.25">
      <c r="A42" s="29"/>
      <c r="B42" s="25"/>
      <c r="C42" s="25"/>
      <c r="D42" s="53"/>
      <c r="E42" s="5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s="5" customFormat="1" ht="13.5" x14ac:dyDescent="0.25">
      <c r="A43" s="28" t="s">
        <v>43</v>
      </c>
      <c r="B43" s="25"/>
      <c r="C43" s="25"/>
      <c r="D43" s="53"/>
      <c r="E43" s="5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s="5" customFormat="1" ht="4.5" customHeight="1" x14ac:dyDescent="0.25">
      <c r="A44" s="29"/>
      <c r="B44" s="25"/>
      <c r="C44" s="25"/>
      <c r="D44" s="53"/>
      <c r="E44" s="5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s="5" customFormat="1" ht="13.5" x14ac:dyDescent="0.25">
      <c r="A45" s="50" t="s">
        <v>44</v>
      </c>
      <c r="B45" s="25"/>
      <c r="C45" s="25"/>
      <c r="D45" s="30">
        <f>SUM(D21:D44)</f>
        <v>52482</v>
      </c>
      <c r="E45" s="53"/>
      <c r="F45" s="22"/>
      <c r="G45" s="22"/>
      <c r="H45" s="22"/>
      <c r="I45" s="22"/>
      <c r="J45" s="30">
        <f>SUM(J21:J44)</f>
        <v>5414.53</v>
      </c>
      <c r="K45" s="22"/>
      <c r="L45" s="30">
        <f>SUM(L21:L44)</f>
        <v>38504.42</v>
      </c>
      <c r="M45" s="22"/>
      <c r="N45" s="30">
        <f>SUM(N21:N44)</f>
        <v>13977.580000000002</v>
      </c>
      <c r="O45" s="22"/>
      <c r="P45" s="23"/>
    </row>
    <row r="46" spans="1:16" s="5" customFormat="1" ht="14.25" customHeight="1" x14ac:dyDescent="0.2">
      <c r="P46" s="6"/>
    </row>
    <row r="47" spans="1:16" s="5" customFormat="1" x14ac:dyDescent="0.2">
      <c r="A47" s="19" t="s">
        <v>45</v>
      </c>
      <c r="D47" s="31">
        <f>SUM(D19+D45)</f>
        <v>636524.72</v>
      </c>
      <c r="E47" s="32"/>
      <c r="F47" s="74"/>
      <c r="G47" s="32"/>
      <c r="H47" s="73"/>
      <c r="I47" s="74"/>
      <c r="J47" s="31">
        <f>SUM(J19+J45)</f>
        <v>11393.599999999999</v>
      </c>
      <c r="L47" s="31">
        <f>SUM(L19+L45)</f>
        <v>531708.05000000005</v>
      </c>
      <c r="M47" s="75" t="s">
        <v>46</v>
      </c>
      <c r="N47" s="31">
        <f>SUM(N19+N45)</f>
        <v>104816.66999999998</v>
      </c>
      <c r="P47" s="6"/>
    </row>
    <row r="48" spans="1:16" s="5" customFormat="1" x14ac:dyDescent="0.2">
      <c r="F48" s="74"/>
      <c r="G48" s="74"/>
      <c r="H48" s="74"/>
      <c r="I48" s="74"/>
      <c r="J48" s="74"/>
      <c r="P48" s="6"/>
    </row>
    <row r="49" spans="1:18" s="5" customFormat="1" x14ac:dyDescent="0.2">
      <c r="P49" s="6"/>
    </row>
    <row r="50" spans="1:18" s="5" customFormat="1" x14ac:dyDescent="0.2">
      <c r="A50" s="1" t="s">
        <v>47</v>
      </c>
      <c r="P50" s="6"/>
    </row>
    <row r="51" spans="1:18" s="5" customFormat="1" ht="13.5" x14ac:dyDescent="0.25">
      <c r="A51" s="19"/>
      <c r="D51" s="43"/>
      <c r="E51" s="43"/>
      <c r="P51" s="6"/>
    </row>
    <row r="52" spans="1:18" s="5" customFormat="1" x14ac:dyDescent="0.2">
      <c r="A52" s="33" t="s">
        <v>48</v>
      </c>
      <c r="D52" s="44">
        <f>SUM(F54:F62)</f>
        <v>91705.53</v>
      </c>
      <c r="E52" s="44"/>
      <c r="J52" s="76">
        <f>SUM(J54:J62)</f>
        <v>5955.9758800000009</v>
      </c>
      <c r="L52" s="5">
        <f>J52+R52</f>
        <v>45100.455880000001</v>
      </c>
      <c r="N52" s="5">
        <f>D52-L52</f>
        <v>46605.074119999997</v>
      </c>
      <c r="P52" s="6">
        <f>J52/D52</f>
        <v>6.4946747268130947E-2</v>
      </c>
      <c r="R52" s="63">
        <v>39144.480000000003</v>
      </c>
    </row>
    <row r="53" spans="1:18" s="5" customFormat="1" ht="5.25" customHeight="1" x14ac:dyDescent="0.2">
      <c r="A53" s="33"/>
      <c r="D53" s="44"/>
      <c r="E53" s="44"/>
      <c r="P53" s="6"/>
    </row>
    <row r="54" spans="1:18" s="5" customFormat="1" ht="13.5" x14ac:dyDescent="0.25">
      <c r="A54" s="77" t="s">
        <v>35</v>
      </c>
      <c r="B54" s="27"/>
      <c r="C54" s="27"/>
      <c r="D54" s="27"/>
      <c r="E54" s="42"/>
      <c r="F54" s="42">
        <v>34500.82</v>
      </c>
      <c r="G54" s="27"/>
      <c r="H54" s="27"/>
      <c r="I54" s="27"/>
      <c r="J54" s="27">
        <v>2968.71</v>
      </c>
      <c r="K54" s="27"/>
      <c r="L54" s="27"/>
      <c r="M54" s="27"/>
      <c r="N54" s="27"/>
      <c r="P54" s="6"/>
    </row>
    <row r="55" spans="1:18" s="5" customFormat="1" ht="13.5" x14ac:dyDescent="0.25">
      <c r="A55" s="77" t="s">
        <v>49</v>
      </c>
      <c r="B55" s="27"/>
      <c r="C55" s="27"/>
      <c r="D55" s="27"/>
      <c r="E55" s="42"/>
      <c r="F55" s="42">
        <v>9522.2199999999993</v>
      </c>
      <c r="G55" s="27"/>
      <c r="H55" s="27"/>
      <c r="I55" s="27"/>
      <c r="J55" s="27">
        <f>819.34+20</f>
        <v>839.34</v>
      </c>
      <c r="K55" s="27"/>
      <c r="L55" s="27"/>
      <c r="M55" s="27"/>
      <c r="N55" s="27"/>
      <c r="P55" s="6"/>
    </row>
    <row r="56" spans="1:18" s="5" customFormat="1" ht="13.5" x14ac:dyDescent="0.25">
      <c r="A56" s="77" t="s">
        <v>73</v>
      </c>
      <c r="B56" s="27"/>
      <c r="C56" s="27"/>
      <c r="D56" s="27"/>
      <c r="E56" s="42"/>
      <c r="F56" s="42">
        <v>6700</v>
      </c>
      <c r="G56" s="27"/>
      <c r="H56" s="27"/>
      <c r="I56" s="27"/>
      <c r="J56" s="27">
        <v>280.13</v>
      </c>
      <c r="K56" s="27"/>
      <c r="L56" s="27"/>
      <c r="M56" s="27"/>
      <c r="N56" s="27"/>
      <c r="P56" s="6"/>
    </row>
    <row r="57" spans="1:18" s="5" customFormat="1" ht="13.5" x14ac:dyDescent="0.25">
      <c r="A57" s="77" t="s">
        <v>74</v>
      </c>
      <c r="B57" s="27"/>
      <c r="C57" s="27"/>
      <c r="D57" s="27"/>
      <c r="E57" s="42"/>
      <c r="F57" s="42">
        <v>1849.2</v>
      </c>
      <c r="G57" s="27"/>
      <c r="H57" s="27"/>
      <c r="I57" s="27"/>
      <c r="J57" s="27">
        <f>J56*0.276+0.01</f>
        <v>77.325880000000012</v>
      </c>
      <c r="K57" s="27"/>
      <c r="L57" s="27"/>
      <c r="M57" s="27"/>
      <c r="N57" s="27"/>
      <c r="P57" s="6"/>
    </row>
    <row r="58" spans="1:18" s="5" customFormat="1" ht="13.5" x14ac:dyDescent="0.25">
      <c r="A58" s="77" t="s">
        <v>37</v>
      </c>
      <c r="B58" s="27"/>
      <c r="C58" s="27"/>
      <c r="D58" s="27"/>
      <c r="E58" s="42"/>
      <c r="F58" s="42">
        <v>18900</v>
      </c>
      <c r="G58" s="27"/>
      <c r="H58" s="27" t="s">
        <v>78</v>
      </c>
      <c r="I58" s="27"/>
      <c r="J58" s="27">
        <v>863.63</v>
      </c>
      <c r="K58" s="27"/>
      <c r="L58" s="27"/>
      <c r="M58" s="27"/>
      <c r="N58" s="27"/>
      <c r="P58" s="6"/>
    </row>
    <row r="59" spans="1:18" s="5" customFormat="1" ht="13.5" x14ac:dyDescent="0.25">
      <c r="A59" s="77" t="s">
        <v>50</v>
      </c>
      <c r="B59" s="27"/>
      <c r="C59" s="27"/>
      <c r="D59" s="27"/>
      <c r="E59" s="42"/>
      <c r="F59" s="42">
        <v>1455.3</v>
      </c>
      <c r="G59" s="27"/>
      <c r="H59" s="27"/>
      <c r="I59" s="27"/>
      <c r="J59" s="27">
        <v>66.5</v>
      </c>
      <c r="K59" s="27"/>
      <c r="L59" s="27"/>
      <c r="M59" s="27"/>
      <c r="N59" s="27"/>
      <c r="P59" s="6"/>
    </row>
    <row r="60" spans="1:18" s="5" customFormat="1" ht="13.5" x14ac:dyDescent="0.25">
      <c r="A60" s="77" t="s">
        <v>39</v>
      </c>
      <c r="B60" s="27"/>
      <c r="C60" s="27"/>
      <c r="D60" s="27"/>
      <c r="E60" s="42"/>
      <c r="F60" s="42">
        <v>2000</v>
      </c>
      <c r="G60" s="27"/>
      <c r="H60" s="27"/>
      <c r="I60" s="27"/>
      <c r="J60" s="27">
        <v>0</v>
      </c>
      <c r="K60" s="27"/>
      <c r="L60" s="27"/>
      <c r="M60" s="27"/>
      <c r="N60" s="27"/>
      <c r="P60" s="6"/>
    </row>
    <row r="61" spans="1:18" s="5" customFormat="1" ht="13.5" x14ac:dyDescent="0.25">
      <c r="A61" s="77" t="s">
        <v>40</v>
      </c>
      <c r="B61" s="27"/>
      <c r="C61" s="27"/>
      <c r="D61" s="27"/>
      <c r="E61" s="42"/>
      <c r="F61" s="42">
        <v>12411.06</v>
      </c>
      <c r="G61" s="27"/>
      <c r="H61" s="27"/>
      <c r="I61" s="27"/>
      <c r="J61" s="27">
        <f>86.95+32.5+199.44</f>
        <v>318.89</v>
      </c>
      <c r="K61" s="27"/>
      <c r="L61" s="27"/>
      <c r="M61" s="27"/>
      <c r="N61" s="27"/>
      <c r="P61" s="6"/>
    </row>
    <row r="62" spans="1:18" s="5" customFormat="1" ht="13.5" x14ac:dyDescent="0.25">
      <c r="A62" s="77" t="s">
        <v>79</v>
      </c>
      <c r="B62" s="27"/>
      <c r="C62" s="27"/>
      <c r="D62" s="27"/>
      <c r="E62" s="42"/>
      <c r="F62" s="42">
        <v>4366.93</v>
      </c>
      <c r="G62" s="27"/>
      <c r="H62" s="27"/>
      <c r="I62" s="27"/>
      <c r="J62" s="27">
        <v>541.45000000000005</v>
      </c>
      <c r="K62" s="27"/>
      <c r="L62" s="27"/>
      <c r="M62" s="27"/>
      <c r="N62" s="27"/>
      <c r="P62" s="6"/>
    </row>
    <row r="63" spans="1:18" s="5" customFormat="1" ht="4.5" customHeight="1" x14ac:dyDescent="0.25">
      <c r="A63" s="45"/>
      <c r="B63" s="27"/>
      <c r="C63" s="27"/>
      <c r="D63" s="27"/>
      <c r="E63" s="42"/>
      <c r="F63" s="42"/>
      <c r="G63" s="27"/>
      <c r="H63" s="27"/>
      <c r="I63" s="27"/>
      <c r="J63" s="27"/>
      <c r="K63" s="27"/>
      <c r="L63" s="27"/>
      <c r="M63" s="27"/>
      <c r="N63" s="27"/>
      <c r="P63" s="6"/>
    </row>
    <row r="64" spans="1:18" s="5" customFormat="1" ht="13.5" x14ac:dyDescent="0.25">
      <c r="A64" s="45"/>
      <c r="B64" s="27"/>
      <c r="C64" s="27"/>
      <c r="D64" s="27"/>
      <c r="E64" s="42"/>
      <c r="F64" s="42"/>
      <c r="G64" s="27"/>
      <c r="H64" s="27"/>
      <c r="I64" s="27"/>
      <c r="J64" s="27"/>
      <c r="K64" s="27"/>
      <c r="L64" s="27"/>
      <c r="M64" s="27"/>
      <c r="N64" s="27"/>
      <c r="P64" s="6"/>
    </row>
    <row r="65" spans="1:18" s="5" customFormat="1" ht="5.25" customHeight="1" x14ac:dyDescent="0.25">
      <c r="A65" s="45"/>
      <c r="B65" s="27"/>
      <c r="C65" s="27"/>
      <c r="D65" s="27"/>
      <c r="E65" s="42"/>
      <c r="F65" s="42"/>
      <c r="G65" s="27"/>
      <c r="H65" s="27"/>
      <c r="I65" s="27"/>
      <c r="J65" s="27"/>
      <c r="K65" s="27"/>
      <c r="L65" s="27"/>
      <c r="M65" s="27"/>
      <c r="N65" s="27"/>
      <c r="P65" s="6"/>
    </row>
    <row r="66" spans="1:18" s="5" customFormat="1" ht="15" customHeight="1" x14ac:dyDescent="0.2">
      <c r="A66" s="33" t="s">
        <v>52</v>
      </c>
      <c r="D66" s="46">
        <f>F67+F79</f>
        <v>492337.19</v>
      </c>
      <c r="E66" s="46"/>
      <c r="F66" s="46"/>
      <c r="G66" s="46"/>
      <c r="J66" s="76">
        <f>SUM(J67:J79)</f>
        <v>23.09</v>
      </c>
      <c r="L66" s="5">
        <f>J66+R66</f>
        <v>414072.86000000004</v>
      </c>
      <c r="N66" s="5">
        <f>D66-L66</f>
        <v>78264.329999999958</v>
      </c>
      <c r="P66" s="6">
        <f>J66/D66</f>
        <v>4.689875245865542E-5</v>
      </c>
      <c r="R66" s="63">
        <v>414049.77</v>
      </c>
    </row>
    <row r="67" spans="1:18" s="5" customFormat="1" ht="15.75" customHeight="1" x14ac:dyDescent="0.25">
      <c r="A67" s="49" t="s">
        <v>53</v>
      </c>
      <c r="D67" s="47"/>
      <c r="E67" s="47"/>
      <c r="F67" s="48">
        <f>SUM(F68:F78)</f>
        <v>468892.56</v>
      </c>
      <c r="G67" s="47"/>
      <c r="P67" s="6"/>
    </row>
    <row r="68" spans="1:18" s="27" customFormat="1" ht="16.5" customHeight="1" x14ac:dyDescent="0.25">
      <c r="A68" s="51" t="s">
        <v>54</v>
      </c>
      <c r="D68" s="40"/>
      <c r="F68" s="27">
        <v>22657.5</v>
      </c>
    </row>
    <row r="69" spans="1:18" s="27" customFormat="1" ht="16.5" customHeight="1" x14ac:dyDescent="0.25">
      <c r="A69" s="51" t="s">
        <v>55</v>
      </c>
      <c r="D69" s="40"/>
      <c r="F69" s="27">
        <v>298.5</v>
      </c>
    </row>
    <row r="70" spans="1:18" s="27" customFormat="1" ht="16.5" customHeight="1" x14ac:dyDescent="0.25">
      <c r="A70" s="51" t="s">
        <v>56</v>
      </c>
      <c r="D70" s="40"/>
      <c r="F70" s="27">
        <v>4305</v>
      </c>
    </row>
    <row r="71" spans="1:18" s="27" customFormat="1" ht="16.5" customHeight="1" x14ac:dyDescent="0.25">
      <c r="A71" s="51" t="s">
        <v>57</v>
      </c>
      <c r="D71" s="40"/>
      <c r="F71" s="27">
        <v>139020</v>
      </c>
    </row>
    <row r="72" spans="1:18" s="27" customFormat="1" ht="16.5" customHeight="1" x14ac:dyDescent="0.25">
      <c r="A72" s="51" t="s">
        <v>75</v>
      </c>
      <c r="D72" s="40"/>
      <c r="F72" s="27">
        <v>9400</v>
      </c>
    </row>
    <row r="73" spans="1:18" s="27" customFormat="1" ht="16.5" customHeight="1" x14ac:dyDescent="0.25">
      <c r="A73" s="51" t="s">
        <v>58</v>
      </c>
      <c r="D73" s="40"/>
      <c r="F73" s="27">
        <v>94770</v>
      </c>
    </row>
    <row r="74" spans="1:18" s="27" customFormat="1" ht="16.5" customHeight="1" x14ac:dyDescent="0.25">
      <c r="A74" s="51" t="s">
        <v>59</v>
      </c>
      <c r="D74" s="40"/>
      <c r="F74" s="27">
        <v>27475</v>
      </c>
    </row>
    <row r="75" spans="1:18" s="27" customFormat="1" ht="16.5" customHeight="1" x14ac:dyDescent="0.25">
      <c r="A75" s="51" t="s">
        <v>76</v>
      </c>
      <c r="D75" s="40"/>
      <c r="F75" s="27">
        <v>120492</v>
      </c>
    </row>
    <row r="76" spans="1:18" s="27" customFormat="1" ht="16.5" customHeight="1" x14ac:dyDescent="0.25">
      <c r="A76" s="51" t="s">
        <v>77</v>
      </c>
      <c r="D76" s="40"/>
      <c r="F76" s="27">
        <v>27046</v>
      </c>
    </row>
    <row r="77" spans="1:18" s="27" customFormat="1" ht="16.5" customHeight="1" x14ac:dyDescent="0.25">
      <c r="A77" s="51" t="s">
        <v>69</v>
      </c>
      <c r="D77" s="40"/>
      <c r="F77" s="27">
        <v>16078.56</v>
      </c>
    </row>
    <row r="78" spans="1:18" s="27" customFormat="1" ht="15.75" customHeight="1" x14ac:dyDescent="0.25">
      <c r="A78" s="52" t="s">
        <v>60</v>
      </c>
      <c r="D78" s="40"/>
      <c r="F78" s="27">
        <v>7350</v>
      </c>
      <c r="J78" s="27">
        <v>21.99</v>
      </c>
    </row>
    <row r="79" spans="1:18" s="5" customFormat="1" ht="15.75" customHeight="1" x14ac:dyDescent="0.25">
      <c r="A79" s="45" t="s">
        <v>51</v>
      </c>
      <c r="B79" s="27"/>
      <c r="C79" s="27"/>
      <c r="D79" s="27"/>
      <c r="E79" s="42"/>
      <c r="F79" s="42">
        <v>23444.63</v>
      </c>
      <c r="G79" s="27"/>
      <c r="H79" s="27"/>
      <c r="I79" s="27"/>
      <c r="J79" s="27">
        <v>1.1000000000000001</v>
      </c>
      <c r="K79" s="27"/>
      <c r="L79" s="27"/>
      <c r="M79" s="27"/>
      <c r="N79" s="27"/>
      <c r="P79" s="6"/>
    </row>
    <row r="80" spans="1:18" s="5" customFormat="1" x14ac:dyDescent="0.2">
      <c r="P80" s="6"/>
    </row>
    <row r="81" spans="1:16" s="5" customFormat="1" ht="18" customHeight="1" thickBot="1" x14ac:dyDescent="0.25">
      <c r="A81" s="34" t="s">
        <v>61</v>
      </c>
      <c r="D81" s="35">
        <f>SUM(D52+D66)</f>
        <v>584042.72</v>
      </c>
      <c r="E81" s="36"/>
      <c r="F81" s="37"/>
      <c r="G81" s="37"/>
      <c r="H81" s="35">
        <f>SUM(H52+H66)</f>
        <v>0</v>
      </c>
      <c r="I81" s="37"/>
      <c r="J81" s="37"/>
      <c r="K81" s="37"/>
      <c r="L81" s="35">
        <f>SUM(L52+L66)</f>
        <v>459173.31588000007</v>
      </c>
      <c r="M81" s="75" t="s">
        <v>25</v>
      </c>
      <c r="N81" s="35">
        <f>SUM(N52+N66)</f>
        <v>124869.40411999996</v>
      </c>
      <c r="P81" s="6">
        <f>SUM(L81+H81)/(D81)</f>
        <v>0.78619816694230871</v>
      </c>
    </row>
    <row r="82" spans="1:16" ht="13.5" thickTop="1" x14ac:dyDescent="0.2"/>
    <row r="85" spans="1:16" x14ac:dyDescent="0.2">
      <c r="D85" s="38" t="s">
        <v>62</v>
      </c>
    </row>
    <row r="86" spans="1:16" x14ac:dyDescent="0.2">
      <c r="D86" s="38" t="s">
        <v>63</v>
      </c>
      <c r="L86" s="38">
        <f>L47</f>
        <v>531708.05000000005</v>
      </c>
      <c r="M86" s="75" t="s">
        <v>46</v>
      </c>
    </row>
    <row r="87" spans="1:16" x14ac:dyDescent="0.2">
      <c r="D87" s="38" t="s">
        <v>64</v>
      </c>
      <c r="L87" s="38">
        <f>L32</f>
        <v>38504.42</v>
      </c>
      <c r="M87" s="75" t="s">
        <v>34</v>
      </c>
    </row>
    <row r="89" spans="1:16" x14ac:dyDescent="0.2">
      <c r="D89" s="38" t="s">
        <v>65</v>
      </c>
      <c r="L89" s="38">
        <f>11277.49+23130.3+7436.08+366366.03</f>
        <v>408209.9</v>
      </c>
    </row>
    <row r="92" spans="1:16" x14ac:dyDescent="0.2">
      <c r="D92" s="78" t="s">
        <v>66</v>
      </c>
      <c r="E92" s="78"/>
      <c r="F92" s="78"/>
      <c r="G92" s="78"/>
      <c r="H92" s="78" t="s">
        <v>67</v>
      </c>
      <c r="I92" s="78"/>
      <c r="J92" s="78"/>
      <c r="K92" s="78"/>
      <c r="L92" s="78">
        <f>5031.43+5382.88+5955.98</f>
        <v>16370.29</v>
      </c>
      <c r="M92" s="78"/>
      <c r="N92" s="78"/>
      <c r="O92" s="78"/>
      <c r="P92" s="79"/>
    </row>
    <row r="93" spans="1:16" x14ac:dyDescent="0.2">
      <c r="D93" s="78"/>
      <c r="E93" s="78"/>
      <c r="F93" s="78"/>
      <c r="G93" s="78"/>
      <c r="H93" s="78" t="s">
        <v>68</v>
      </c>
      <c r="I93" s="78"/>
      <c r="J93" s="78"/>
      <c r="K93" s="78"/>
      <c r="L93" s="78">
        <f>34544.85+25.19+23.09</f>
        <v>34593.129999999997</v>
      </c>
      <c r="M93" s="78"/>
      <c r="N93" s="78"/>
      <c r="O93" s="78"/>
      <c r="P93" s="79"/>
    </row>
    <row r="95" spans="1:16" x14ac:dyDescent="0.2">
      <c r="J95" s="38" t="s">
        <v>80</v>
      </c>
      <c r="L95" s="38">
        <f>SUM(L89:L94)</f>
        <v>459173.32</v>
      </c>
      <c r="M95" s="75" t="s">
        <v>25</v>
      </c>
    </row>
    <row r="98" spans="12:12" x14ac:dyDescent="0.2">
      <c r="L98" s="38">
        <f>L95-L81</f>
        <v>4.1199999395757914E-3</v>
      </c>
    </row>
  </sheetData>
  <pageMargins left="0.2" right="0.2" top="0.4" bottom="0.4" header="0.3" footer="0.25"/>
  <pageSetup scale="64" fitToHeight="2" orientation="landscape" r:id="rId1"/>
  <headerFooter>
    <oddHeader>&amp;A</oddHead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5778424F24542B112AB94326C8A1F" ma:contentTypeVersion="11" ma:contentTypeDescription="Create a new document." ma:contentTypeScope="" ma:versionID="5c0815081acca0db9f9393b5c0558cfa">
  <xsd:schema xmlns:xsd="http://www.w3.org/2001/XMLSchema" xmlns:xs="http://www.w3.org/2001/XMLSchema" xmlns:p="http://schemas.microsoft.com/office/2006/metadata/properties" xmlns:ns2="65b12680-faa3-4a2a-b3a8-8068b70bb70e" xmlns:ns3="3851b09f-1923-4ef6-a712-96dfc7718329" targetNamespace="http://schemas.microsoft.com/office/2006/metadata/properties" ma:root="true" ma:fieldsID="4f58c6b561f75b1ff52a42479febbf8d" ns2:_="" ns3:_="">
    <xsd:import namespace="65b12680-faa3-4a2a-b3a8-8068b70bb70e"/>
    <xsd:import namespace="3851b09f-1923-4ef6-a712-96dfc7718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12680-faa3-4a2a-b3a8-8068b70bb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b09f-1923-4ef6-a712-96dfc7718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B7EFE-E1F9-4B07-A91A-20927F6EB894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3851b09f-1923-4ef6-a712-96dfc7718329"/>
    <ds:schemaRef ds:uri="http://schemas.openxmlformats.org/package/2006/metadata/core-properties"/>
    <ds:schemaRef ds:uri="65b12680-faa3-4a2a-b3a8-8068b70bb7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665A29-C4EF-4633-91A8-BF308357C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12680-faa3-4a2a-b3a8-8068b70bb70e"/>
    <ds:schemaRef ds:uri="3851b09f-1923-4ef6-a712-96dfc7718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HUB_Feb21</vt:lpstr>
      <vt:lpstr>'STEM HUB_Feb21'!Print_Titles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Kristine Plagman</cp:lastModifiedBy>
  <cp:revision/>
  <cp:lastPrinted>2020-11-20T21:51:10Z</cp:lastPrinted>
  <dcterms:created xsi:type="dcterms:W3CDTF">1998-07-07T19:37:06Z</dcterms:created>
  <dcterms:modified xsi:type="dcterms:W3CDTF">2021-04-21T15:16:57Z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0x0101004A95778424F24542B112AB94326C8A1F</vt:lpwstr>
  </property>
</Properties>
</file>