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rakeedu.sharepoint.com/sites/dept-sparc/Shared Documents/Post-Award/STEM/STEM FY21/Financial Reports/"/>
    </mc:Choice>
  </mc:AlternateContent>
  <xr:revisionPtr revIDLastSave="12" documentId="8_{5F2259BC-F640-40FA-A390-5750662B3865}" xr6:coauthVersionLast="36" xr6:coauthVersionMax="45" xr10:uidLastSave="{732D7596-0B83-4947-B10D-0EB547FC8C4C}"/>
  <bookViews>
    <workbookView xWindow="0" yWindow="0" windowWidth="25200" windowHeight="11535" tabRatio="597" xr2:uid="{00000000-000D-0000-FFFF-FFFF00000000}"/>
  </bookViews>
  <sheets>
    <sheet name="STEM HUB_Dec20" sheetId="18" r:id="rId1"/>
  </sheets>
  <definedNames>
    <definedName name="a">#REF!</definedName>
    <definedName name="a1H56">#REF!</definedName>
    <definedName name="_xlnm.Print_Titles" localSheetId="0">'STEM HUB_Dec20'!$1:$13</definedName>
    <definedName name="priorgen">#REF!</definedName>
    <definedName name="priorIDM">#REF!</definedName>
    <definedName name="priorMC">#REF!</definedName>
    <definedName name="priorRES">#REF!</definedName>
    <definedName name="priorRRTTC">#REF!</definedName>
    <definedName name="yr">#REF!</definedName>
  </definedNames>
  <calcPr calcId="191028"/>
</workbook>
</file>

<file path=xl/calcChain.xml><?xml version="1.0" encoding="utf-8"?>
<calcChain xmlns="http://schemas.openxmlformats.org/spreadsheetml/2006/main">
  <c r="J55" i="18" l="1"/>
  <c r="J78" i="18"/>
  <c r="L93" i="18"/>
  <c r="L92" i="18"/>
  <c r="J66" i="18" l="1"/>
  <c r="L89" i="18"/>
  <c r="J57" i="18" l="1"/>
  <c r="D52" i="18" l="1"/>
  <c r="L17" i="18" l="1"/>
  <c r="N17" i="18" l="1"/>
  <c r="F67" i="18" l="1"/>
  <c r="D66" i="18" s="1"/>
  <c r="L32" i="18" l="1"/>
  <c r="L95" i="18" l="1"/>
  <c r="N28" i="18"/>
  <c r="N29" i="18"/>
  <c r="J45" i="18"/>
  <c r="J52" i="18"/>
  <c r="L52" i="18" s="1"/>
  <c r="L66" i="18" l="1"/>
  <c r="N66" i="18" s="1"/>
  <c r="P66" i="18"/>
  <c r="P52" i="18"/>
  <c r="N52" i="18"/>
  <c r="L18" i="18"/>
  <c r="N18" i="18" s="1"/>
  <c r="P19" i="18"/>
  <c r="J19" i="18"/>
  <c r="J47" i="18" s="1"/>
  <c r="H19" i="18"/>
  <c r="F19" i="18"/>
  <c r="R19" i="18"/>
  <c r="L81" i="18" l="1"/>
  <c r="L19" i="18"/>
  <c r="L45" i="18"/>
  <c r="L87" i="18"/>
  <c r="N32" i="18"/>
  <c r="N45" i="18" s="1"/>
  <c r="P32" i="18"/>
  <c r="N19" i="18"/>
  <c r="D19" i="18"/>
  <c r="L47" i="18" l="1"/>
  <c r="L86" i="18" s="1"/>
  <c r="N47" i="18"/>
  <c r="D81" i="18"/>
  <c r="D45" i="18" l="1"/>
  <c r="D47" i="18" s="1"/>
  <c r="N81" i="18" l="1"/>
  <c r="L98" i="18"/>
  <c r="H81" i="18"/>
  <c r="P81" i="18" l="1"/>
</calcChain>
</file>

<file path=xl/sharedStrings.xml><?xml version="1.0" encoding="utf-8"?>
<sst xmlns="http://schemas.openxmlformats.org/spreadsheetml/2006/main" count="92" uniqueCount="83">
  <si>
    <t>REGIONAL STEM HUB INSTITUTION:   Drake University</t>
  </si>
  <si>
    <t>STEM REGION:  South Central</t>
  </si>
  <si>
    <t>MONTHLY FINANCIAL REPORT</t>
  </si>
  <si>
    <t>Governor's STEM Advisory Council</t>
  </si>
  <si>
    <t>Contracted</t>
  </si>
  <si>
    <t>Original</t>
  </si>
  <si>
    <t>Amounts/</t>
  </si>
  <si>
    <t>Balance</t>
  </si>
  <si>
    <t>Budget</t>
  </si>
  <si>
    <t>Adjustments</t>
  </si>
  <si>
    <t>Encum-</t>
  </si>
  <si>
    <t>Current</t>
  </si>
  <si>
    <t>Unrealized/</t>
  </si>
  <si>
    <t>Percent</t>
  </si>
  <si>
    <r>
      <t>(</t>
    </r>
    <r>
      <rPr>
        <b/>
        <i/>
        <sz val="10"/>
        <rFont val="Arial Narrow"/>
        <family val="2"/>
      </rPr>
      <t>where applicable)</t>
    </r>
  </si>
  <si>
    <t>brances</t>
  </si>
  <si>
    <t>Month</t>
  </si>
  <si>
    <t>YTD</t>
  </si>
  <si>
    <t>Unexpended</t>
  </si>
  <si>
    <t>Expended</t>
  </si>
  <si>
    <t>Prior YTD</t>
  </si>
  <si>
    <t>FUNDING SOURCES</t>
  </si>
  <si>
    <t xml:space="preserve">     STATE APPROPRIATIONS - STEM REGION </t>
  </si>
  <si>
    <t xml:space="preserve">           SC Regional Scale-Up Programming Support</t>
  </si>
  <si>
    <t xml:space="preserve">           SC Regional STEM Network Management</t>
  </si>
  <si>
    <t>[a]</t>
  </si>
  <si>
    <t xml:space="preserve">     OTHER FUNDING SOURCES AND RELATED EXPENDITURES</t>
  </si>
  <si>
    <t xml:space="preserve">          Public Grants</t>
  </si>
  <si>
    <t xml:space="preserve">          Public - Supplemental Support Outside State Appropriation</t>
  </si>
  <si>
    <t xml:space="preserve">          Private Funds and Grants</t>
  </si>
  <si>
    <t>Private Sponsorship - STEM Scale-Up Programming Support</t>
  </si>
  <si>
    <t>ITC Midwest - STEM Festivals Support</t>
  </si>
  <si>
    <t xml:space="preserve">          Hub Institution - Cost-Share Support</t>
  </si>
  <si>
    <t>Regional STEM Hub Institutional Cost Share (contractual)</t>
  </si>
  <si>
    <t>[c]</t>
  </si>
  <si>
    <t>Regional STEM Manager Salary</t>
  </si>
  <si>
    <t>Regional STEM Manager FRINGE Benefits</t>
  </si>
  <si>
    <t>Regional STEM Network Support Staff Salary</t>
  </si>
  <si>
    <t>Regional STEM Network Support Staff FRINGE Benefits</t>
  </si>
  <si>
    <t>Travel</t>
  </si>
  <si>
    <t>Other Direct Costs: Equipment, Supplies, Printing, Collateral Materials, etc.</t>
  </si>
  <si>
    <t>NO F&amp;A Costs Allowed</t>
  </si>
  <si>
    <t>Interest Income</t>
  </si>
  <si>
    <t>Other Income</t>
  </si>
  <si>
    <t>SUBTOTAL - OTHER FUNDING SOURCES</t>
  </si>
  <si>
    <t xml:space="preserve">              TOTAL FUNDING - STEM REGION</t>
  </si>
  <si>
    <t>[b]</t>
  </si>
  <si>
    <t>EXPENDITURES - STEM REGION (General Fund - State Appropriations)</t>
  </si>
  <si>
    <t>Regional STEM Network Management (contracted)</t>
  </si>
  <si>
    <t>Regional STEM Manager Fringe</t>
  </si>
  <si>
    <t>Regional STEM Network Support Staff Fringe</t>
  </si>
  <si>
    <t>Facilities &amp; Administration Costs (5% of TDC)</t>
  </si>
  <si>
    <t>Regional STEM Scale-Up Programming Base Award (contractual)</t>
  </si>
  <si>
    <t>Scale-Up Program Base Award - Direct Costs</t>
  </si>
  <si>
    <t>Computer Science Discoveries</t>
  </si>
  <si>
    <t>Computer Science Fundamentals</t>
  </si>
  <si>
    <t>Computer Science Principles</t>
  </si>
  <si>
    <t>Pint Size Science</t>
  </si>
  <si>
    <t>STEM in Action</t>
  </si>
  <si>
    <t>STEM Innovator</t>
  </si>
  <si>
    <r>
      <t xml:space="preserve">STEM Festival(s) - </t>
    </r>
    <r>
      <rPr>
        <i/>
        <sz val="9"/>
        <rFont val="Arial Narrow"/>
        <family val="2"/>
      </rPr>
      <t>No more than 5% of base award</t>
    </r>
  </si>
  <si>
    <t xml:space="preserve">     TOTAL EXPENDITURES - STEM REGION (State Approp.)</t>
  </si>
  <si>
    <t>Reconciliation:</t>
  </si>
  <si>
    <t>REVENUES - STEM SC REGION</t>
  </si>
  <si>
    <t>Regional STEM Hub Institutional Cost Share</t>
  </si>
  <si>
    <t>TOTAL REVENUES - STEM SC REGION:  State funds received as of report date</t>
  </si>
  <si>
    <t>UNREIMBURSED EXPENSES</t>
  </si>
  <si>
    <t>Regional STEM Hub Suport</t>
  </si>
  <si>
    <t>Regional STEM Scale-Up</t>
  </si>
  <si>
    <t>Differentiatd Math Centers</t>
  </si>
  <si>
    <t xml:space="preserve"> </t>
  </si>
  <si>
    <t>FY21</t>
  </si>
  <si>
    <t>2020-2021</t>
  </si>
  <si>
    <t>Regional STEM Supervisor Oversight</t>
  </si>
  <si>
    <t>Regional STEM Supervisor Fringe</t>
  </si>
  <si>
    <t>Project Lead the Way (OKTW) Cybersecurity</t>
  </si>
  <si>
    <t>VEX IQ Challenge</t>
  </si>
  <si>
    <t>VEX V5</t>
  </si>
  <si>
    <t xml:space="preserve">                                                                      </t>
  </si>
  <si>
    <t>Facilities &amp; Administration Costs (10% of TDC)</t>
  </si>
  <si>
    <t>DEC '20</t>
  </si>
  <si>
    <t>expenditures as of 12/31/20</t>
  </si>
  <si>
    <t>State funds received or pending payment as of 12/31/20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</si>
</sst>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000%"/>
  </numFmts>
  <fonts count="4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i/>
      <sz val="9"/>
      <name val="Arial Narrow"/>
      <family val="2"/>
    </font>
    <font>
      <b/>
      <sz val="10"/>
      <color rgb="FF7030A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0"/>
      <color rgb="FF0000FF"/>
      <name val="Arial"/>
      <family val="2"/>
    </font>
    <font>
      <b/>
      <sz val="10"/>
      <color rgb="FF4472C4"/>
      <name val="Arial Narrow"/>
      <family val="2"/>
    </font>
    <font>
      <sz val="10"/>
      <color rgb="FFFF000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31">
    <xf numFmtId="39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21" fillId="0" borderId="0"/>
    <xf numFmtId="0" fontId="21" fillId="0" borderId="0"/>
    <xf numFmtId="0" fontId="1" fillId="8" borderId="9" applyNumberFormat="0" applyFont="0" applyAlignment="0" applyProtection="0"/>
  </cellStyleXfs>
  <cellXfs count="82">
    <xf numFmtId="39" fontId="0" fillId="0" borderId="0" xfId="0"/>
    <xf numFmtId="39" fontId="26" fillId="0" borderId="0" xfId="0" applyFont="1" applyFill="1" applyAlignment="1" applyProtection="1">
      <alignment horizontal="left"/>
    </xf>
    <xf numFmtId="39" fontId="26" fillId="0" borderId="0" xfId="0" applyFont="1" applyFill="1"/>
    <xf numFmtId="164" fontId="26" fillId="0" borderId="0" xfId="0" applyNumberFormat="1" applyFont="1" applyFill="1"/>
    <xf numFmtId="39" fontId="27" fillId="0" borderId="0" xfId="0" applyFont="1" applyFill="1" applyProtection="1"/>
    <xf numFmtId="39" fontId="28" fillId="0" borderId="0" xfId="0" applyFont="1" applyFill="1"/>
    <xf numFmtId="164" fontId="28" fillId="0" borderId="0" xfId="0" applyNumberFormat="1" applyFont="1" applyFill="1"/>
    <xf numFmtId="39" fontId="26" fillId="0" borderId="0" xfId="0" applyFont="1" applyFill="1" applyAlignment="1">
      <alignment horizontal="center"/>
    </xf>
    <xf numFmtId="39" fontId="26" fillId="0" borderId="0" xfId="0" applyFont="1" applyFill="1" applyAlignment="1" applyProtection="1">
      <alignment horizontal="center"/>
    </xf>
    <xf numFmtId="164" fontId="26" fillId="0" borderId="0" xfId="0" applyNumberFormat="1" applyFont="1" applyFill="1" applyAlignment="1" applyProtection="1">
      <alignment horizontal="center"/>
    </xf>
    <xf numFmtId="49" fontId="26" fillId="0" borderId="1" xfId="0" applyNumberFormat="1" applyFont="1" applyFill="1" applyBorder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center"/>
    </xf>
    <xf numFmtId="49" fontId="26" fillId="0" borderId="12" xfId="0" applyNumberFormat="1" applyFont="1" applyFill="1" applyBorder="1" applyAlignment="1">
      <alignment horizontal="center"/>
    </xf>
    <xf numFmtId="49" fontId="26" fillId="0" borderId="0" xfId="0" applyNumberFormat="1" applyFont="1" applyFill="1"/>
    <xf numFmtId="39" fontId="26" fillId="0" borderId="1" xfId="0" applyFont="1" applyFill="1" applyBorder="1" applyAlignment="1" applyProtection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49" fontId="30" fillId="0" borderId="0" xfId="0" applyNumberFormat="1" applyFont="1" applyFill="1" applyBorder="1" applyAlignment="1">
      <alignment horizontal="center"/>
    </xf>
    <xf numFmtId="39" fontId="26" fillId="0" borderId="0" xfId="0" applyFont="1" applyFill="1" applyBorder="1" applyAlignment="1" applyProtection="1">
      <alignment horizontal="center"/>
    </xf>
    <xf numFmtId="164" fontId="26" fillId="0" borderId="0" xfId="0" applyNumberFormat="1" applyFont="1" applyFill="1" applyBorder="1" applyAlignment="1" applyProtection="1">
      <alignment horizontal="center"/>
    </xf>
    <xf numFmtId="39" fontId="28" fillId="0" borderId="0" xfId="0" applyFont="1" applyFill="1" applyAlignment="1" applyProtection="1">
      <alignment horizontal="left"/>
    </xf>
    <xf numFmtId="39" fontId="28" fillId="0" borderId="0" xfId="0" applyFont="1" applyFill="1" applyProtection="1"/>
    <xf numFmtId="39" fontId="28" fillId="33" borderId="0" xfId="0" applyFont="1" applyFill="1" applyAlignment="1" applyProtection="1">
      <alignment horizontal="left"/>
    </xf>
    <xf numFmtId="39" fontId="28" fillId="33" borderId="0" xfId="0" applyFont="1" applyFill="1"/>
    <xf numFmtId="164" fontId="28" fillId="33" borderId="0" xfId="0" applyNumberFormat="1" applyFont="1" applyFill="1"/>
    <xf numFmtId="39" fontId="31" fillId="33" borderId="0" xfId="0" applyFont="1" applyFill="1" applyAlignment="1" applyProtection="1">
      <alignment horizontal="left"/>
    </xf>
    <xf numFmtId="39" fontId="31" fillId="33" borderId="0" xfId="0" applyFont="1" applyFill="1"/>
    <xf numFmtId="39" fontId="31" fillId="33" borderId="0" xfId="0" applyFont="1" applyFill="1" applyAlignment="1" applyProtection="1">
      <alignment horizontal="left" indent="4"/>
    </xf>
    <xf numFmtId="39" fontId="31" fillId="0" borderId="0" xfId="0" applyFont="1" applyFill="1"/>
    <xf numFmtId="39" fontId="31" fillId="33" borderId="0" xfId="0" applyFont="1" applyFill="1" applyAlignment="1" applyProtection="1">
      <alignment horizontal="left" indent="3"/>
    </xf>
    <xf numFmtId="39" fontId="31" fillId="33" borderId="0" xfId="0" applyFont="1" applyFill="1" applyAlignment="1" applyProtection="1">
      <alignment horizontal="left" indent="5"/>
    </xf>
    <xf numFmtId="39" fontId="28" fillId="33" borderId="12" xfId="0" applyFont="1" applyFill="1" applyBorder="1" applyProtection="1"/>
    <xf numFmtId="7" fontId="28" fillId="0" borderId="13" xfId="0" applyNumberFormat="1" applyFont="1" applyFill="1" applyBorder="1" applyProtection="1"/>
    <xf numFmtId="39" fontId="28" fillId="0" borderId="0" xfId="0" applyFont="1" applyFill="1" applyBorder="1" applyProtection="1"/>
    <xf numFmtId="39" fontId="28" fillId="0" borderId="0" xfId="0" applyFont="1" applyFill="1" applyAlignment="1" applyProtection="1">
      <alignment horizontal="left" indent="2"/>
    </xf>
    <xf numFmtId="39" fontId="28" fillId="0" borderId="0" xfId="0" applyFont="1" applyFill="1" applyAlignment="1" applyProtection="1">
      <alignment horizontal="left" indent="1"/>
    </xf>
    <xf numFmtId="7" fontId="28" fillId="0" borderId="11" xfId="0" applyNumberFormat="1" applyFont="1" applyFill="1" applyBorder="1" applyProtection="1"/>
    <xf numFmtId="7" fontId="28" fillId="0" borderId="0" xfId="0" applyNumberFormat="1" applyFont="1" applyFill="1" applyBorder="1" applyProtection="1"/>
    <xf numFmtId="7" fontId="28" fillId="0" borderId="0" xfId="0" applyNumberFormat="1" applyFont="1" applyFill="1"/>
    <xf numFmtId="39" fontId="28" fillId="0" borderId="0" xfId="0" applyFont="1"/>
    <xf numFmtId="164" fontId="28" fillId="0" borderId="0" xfId="0" applyNumberFormat="1" applyFont="1"/>
    <xf numFmtId="39" fontId="31" fillId="0" borderId="0" xfId="0" applyFont="1" applyFill="1" applyAlignment="1">
      <alignment horizontal="right"/>
    </xf>
    <xf numFmtId="0" fontId="32" fillId="33" borderId="0" xfId="41" applyFont="1" applyFill="1" applyAlignment="1">
      <alignment horizontal="left" indent="5"/>
    </xf>
    <xf numFmtId="4" fontId="31" fillId="0" borderId="0" xfId="46" applyNumberFormat="1" applyFont="1" applyFill="1" applyAlignment="1">
      <alignment wrapText="1"/>
    </xf>
    <xf numFmtId="4" fontId="31" fillId="0" borderId="0" xfId="41" applyNumberFormat="1" applyFont="1" applyFill="1" applyAlignment="1">
      <alignment wrapText="1"/>
    </xf>
    <xf numFmtId="4" fontId="28" fillId="0" borderId="0" xfId="41" applyNumberFormat="1" applyFont="1" applyFill="1" applyAlignment="1">
      <alignment wrapText="1"/>
    </xf>
    <xf numFmtId="0" fontId="31" fillId="0" borderId="0" xfId="41" applyFont="1" applyFill="1" applyAlignment="1">
      <alignment horizontal="left" indent="4"/>
    </xf>
    <xf numFmtId="4" fontId="28" fillId="0" borderId="0" xfId="46" applyNumberFormat="1" applyFont="1" applyFill="1" applyAlignment="1">
      <alignment wrapText="1"/>
    </xf>
    <xf numFmtId="4" fontId="28" fillId="0" borderId="0" xfId="128" applyNumberFormat="1" applyFont="1" applyFill="1" applyAlignment="1">
      <alignment wrapText="1"/>
    </xf>
    <xf numFmtId="4" fontId="31" fillId="0" borderId="0" xfId="128" applyNumberFormat="1" applyFont="1" applyFill="1" applyAlignment="1">
      <alignment wrapText="1"/>
    </xf>
    <xf numFmtId="39" fontId="31" fillId="0" borderId="0" xfId="0" applyFont="1" applyFill="1" applyAlignment="1" applyProtection="1">
      <alignment horizontal="left" indent="3"/>
    </xf>
    <xf numFmtId="39" fontId="31" fillId="33" borderId="0" xfId="0" applyFont="1" applyFill="1" applyAlignment="1" applyProtection="1">
      <alignment horizontal="left" indent="17"/>
    </xf>
    <xf numFmtId="0" fontId="32" fillId="0" borderId="0" xfId="41" applyFont="1" applyFill="1" applyAlignment="1">
      <alignment horizontal="left" indent="6"/>
    </xf>
    <xf numFmtId="0" fontId="31" fillId="0" borderId="0" xfId="41" applyFont="1" applyFill="1" applyAlignment="1">
      <alignment horizontal="left" indent="6"/>
    </xf>
    <xf numFmtId="39" fontId="28" fillId="33" borderId="0" xfId="0" applyFont="1" applyFill="1" applyProtection="1"/>
    <xf numFmtId="4" fontId="33" fillId="33" borderId="0" xfId="46" applyNumberFormat="1" applyFont="1" applyFill="1" applyAlignment="1">
      <alignment wrapText="1"/>
    </xf>
    <xf numFmtId="39" fontId="35" fillId="0" borderId="0" xfId="0" applyFont="1" applyFill="1"/>
    <xf numFmtId="14" fontId="36" fillId="0" borderId="0" xfId="0" applyNumberFormat="1" applyFont="1" applyAlignment="1">
      <alignment horizontal="center"/>
    </xf>
    <xf numFmtId="39" fontId="37" fillId="0" borderId="0" xfId="0" applyFont="1" applyFill="1" applyAlignment="1">
      <alignment horizontal="center"/>
    </xf>
    <xf numFmtId="39" fontId="21" fillId="0" borderId="0" xfId="0" applyFont="1" applyAlignment="1">
      <alignment horizontal="left"/>
    </xf>
    <xf numFmtId="39" fontId="21" fillId="0" borderId="0" xfId="0" quotePrefix="1" applyFont="1"/>
    <xf numFmtId="39" fontId="21" fillId="0" borderId="0" xfId="0" applyFont="1"/>
    <xf numFmtId="39" fontId="38" fillId="0" borderId="0" xfId="0" applyFont="1" applyAlignment="1">
      <alignment horizontal="right"/>
    </xf>
    <xf numFmtId="164" fontId="21" fillId="0" borderId="0" xfId="0" applyNumberFormat="1" applyFont="1"/>
    <xf numFmtId="39" fontId="21" fillId="34" borderId="0" xfId="0" applyFont="1" applyFill="1"/>
    <xf numFmtId="39" fontId="21" fillId="0" borderId="12" xfId="0" applyFont="1" applyBorder="1"/>
    <xf numFmtId="39" fontId="38" fillId="0" borderId="12" xfId="0" applyFont="1" applyBorder="1" applyAlignment="1">
      <alignment horizontal="right"/>
    </xf>
    <xf numFmtId="164" fontId="21" fillId="0" borderId="12" xfId="0" applyNumberFormat="1" applyFont="1" applyBorder="1"/>
    <xf numFmtId="39" fontId="21" fillId="34" borderId="12" xfId="0" applyFont="1" applyFill="1" applyBorder="1"/>
    <xf numFmtId="39" fontId="21" fillId="0" borderId="0" xfId="0" applyFont="1" applyBorder="1"/>
    <xf numFmtId="39" fontId="21" fillId="34" borderId="0" xfId="0" applyFont="1" applyFill="1" applyBorder="1"/>
    <xf numFmtId="39" fontId="21" fillId="0" borderId="14" xfId="0" applyFont="1" applyBorder="1"/>
    <xf numFmtId="39" fontId="39" fillId="0" borderId="0" xfId="0" applyFont="1" applyFill="1" applyAlignment="1">
      <alignment horizontal="center"/>
    </xf>
    <xf numFmtId="39" fontId="40" fillId="33" borderId="0" xfId="0" applyFont="1" applyFill="1" applyAlignment="1">
      <alignment horizontal="center"/>
    </xf>
    <xf numFmtId="7" fontId="28" fillId="0" borderId="0" xfId="0" applyNumberFormat="1" applyFont="1" applyBorder="1"/>
    <xf numFmtId="39" fontId="28" fillId="0" borderId="0" xfId="0" applyFont="1" applyFill="1" applyBorder="1"/>
    <xf numFmtId="39" fontId="40" fillId="0" borderId="0" xfId="0" applyFont="1" applyFill="1" applyAlignment="1">
      <alignment horizontal="center"/>
    </xf>
    <xf numFmtId="39" fontId="28" fillId="35" borderId="0" xfId="0" applyFont="1" applyFill="1"/>
    <xf numFmtId="0" fontId="31" fillId="0" borderId="0" xfId="41" applyFont="1" applyFill="1" applyAlignment="1">
      <alignment horizontal="left"/>
    </xf>
    <xf numFmtId="39" fontId="28" fillId="36" borderId="0" xfId="0" applyFont="1" applyFill="1"/>
    <xf numFmtId="164" fontId="28" fillId="36" borderId="0" xfId="0" applyNumberFormat="1" applyFont="1" applyFill="1"/>
    <xf numFmtId="39" fontId="21" fillId="0" borderId="0" xfId="0" applyFont="1" applyFill="1"/>
    <xf numFmtId="39" fontId="21" fillId="0" borderId="12" xfId="0" applyFont="1" applyFill="1" applyBorder="1"/>
  </cellXfs>
  <cellStyles count="131">
    <cellStyle name="20% - Accent1" xfId="18" builtinId="30" customBuiltin="1"/>
    <cellStyle name="20% - Accent1 2" xfId="49" xr:uid="{00000000-0005-0000-0000-000001000000}"/>
    <cellStyle name="20% - Accent1 2 2" xfId="102" xr:uid="{00000000-0005-0000-0000-000002000000}"/>
    <cellStyle name="20% - Accent1 2 3" xfId="76" xr:uid="{00000000-0005-0000-0000-000003000000}"/>
    <cellStyle name="20% - Accent1 3" xfId="89" xr:uid="{00000000-0005-0000-0000-000004000000}"/>
    <cellStyle name="20% - Accent1 4" xfId="63" xr:uid="{00000000-0005-0000-0000-000005000000}"/>
    <cellStyle name="20% - Accent1 5" xfId="115" xr:uid="{00000000-0005-0000-0000-000006000000}"/>
    <cellStyle name="20% - Accent2" xfId="22" builtinId="34" customBuiltin="1"/>
    <cellStyle name="20% - Accent2 2" xfId="51" xr:uid="{00000000-0005-0000-0000-000008000000}"/>
    <cellStyle name="20% - Accent2 2 2" xfId="104" xr:uid="{00000000-0005-0000-0000-000009000000}"/>
    <cellStyle name="20% - Accent2 2 3" xfId="78" xr:uid="{00000000-0005-0000-0000-00000A000000}"/>
    <cellStyle name="20% - Accent2 3" xfId="91" xr:uid="{00000000-0005-0000-0000-00000B000000}"/>
    <cellStyle name="20% - Accent2 4" xfId="65" xr:uid="{00000000-0005-0000-0000-00000C000000}"/>
    <cellStyle name="20% - Accent2 5" xfId="117" xr:uid="{00000000-0005-0000-0000-00000D000000}"/>
    <cellStyle name="20% - Accent3" xfId="26" builtinId="38" customBuiltin="1"/>
    <cellStyle name="20% - Accent3 2" xfId="53" xr:uid="{00000000-0005-0000-0000-00000F000000}"/>
    <cellStyle name="20% - Accent3 2 2" xfId="106" xr:uid="{00000000-0005-0000-0000-000010000000}"/>
    <cellStyle name="20% - Accent3 2 3" xfId="80" xr:uid="{00000000-0005-0000-0000-000011000000}"/>
    <cellStyle name="20% - Accent3 3" xfId="93" xr:uid="{00000000-0005-0000-0000-000012000000}"/>
    <cellStyle name="20% - Accent3 4" xfId="67" xr:uid="{00000000-0005-0000-0000-000013000000}"/>
    <cellStyle name="20% - Accent3 5" xfId="119" xr:uid="{00000000-0005-0000-0000-000014000000}"/>
    <cellStyle name="20% - Accent4" xfId="30" builtinId="42" customBuiltin="1"/>
    <cellStyle name="20% - Accent4 2" xfId="55" xr:uid="{00000000-0005-0000-0000-000016000000}"/>
    <cellStyle name="20% - Accent4 2 2" xfId="108" xr:uid="{00000000-0005-0000-0000-000017000000}"/>
    <cellStyle name="20% - Accent4 2 3" xfId="82" xr:uid="{00000000-0005-0000-0000-000018000000}"/>
    <cellStyle name="20% - Accent4 3" xfId="95" xr:uid="{00000000-0005-0000-0000-000019000000}"/>
    <cellStyle name="20% - Accent4 4" xfId="69" xr:uid="{00000000-0005-0000-0000-00001A000000}"/>
    <cellStyle name="20% - Accent4 5" xfId="121" xr:uid="{00000000-0005-0000-0000-00001B000000}"/>
    <cellStyle name="20% - Accent5" xfId="34" builtinId="46" customBuiltin="1"/>
    <cellStyle name="20% - Accent5 2" xfId="57" xr:uid="{00000000-0005-0000-0000-00001D000000}"/>
    <cellStyle name="20% - Accent5 2 2" xfId="110" xr:uid="{00000000-0005-0000-0000-00001E000000}"/>
    <cellStyle name="20% - Accent5 2 3" xfId="84" xr:uid="{00000000-0005-0000-0000-00001F000000}"/>
    <cellStyle name="20% - Accent5 3" xfId="97" xr:uid="{00000000-0005-0000-0000-000020000000}"/>
    <cellStyle name="20% - Accent5 4" xfId="71" xr:uid="{00000000-0005-0000-0000-000021000000}"/>
    <cellStyle name="20% - Accent5 5" xfId="123" xr:uid="{00000000-0005-0000-0000-000022000000}"/>
    <cellStyle name="20% - Accent6" xfId="38" builtinId="50" customBuiltin="1"/>
    <cellStyle name="20% - Accent6 2" xfId="59" xr:uid="{00000000-0005-0000-0000-000024000000}"/>
    <cellStyle name="20% - Accent6 2 2" xfId="112" xr:uid="{00000000-0005-0000-0000-000025000000}"/>
    <cellStyle name="20% - Accent6 2 3" xfId="86" xr:uid="{00000000-0005-0000-0000-000026000000}"/>
    <cellStyle name="20% - Accent6 3" xfId="99" xr:uid="{00000000-0005-0000-0000-000027000000}"/>
    <cellStyle name="20% - Accent6 4" xfId="73" xr:uid="{00000000-0005-0000-0000-000028000000}"/>
    <cellStyle name="20% - Accent6 5" xfId="125" xr:uid="{00000000-0005-0000-0000-000029000000}"/>
    <cellStyle name="40% - Accent1" xfId="19" builtinId="31" customBuiltin="1"/>
    <cellStyle name="40% - Accent1 2" xfId="50" xr:uid="{00000000-0005-0000-0000-00002B000000}"/>
    <cellStyle name="40% - Accent1 2 2" xfId="103" xr:uid="{00000000-0005-0000-0000-00002C000000}"/>
    <cellStyle name="40% - Accent1 2 3" xfId="77" xr:uid="{00000000-0005-0000-0000-00002D000000}"/>
    <cellStyle name="40% - Accent1 3" xfId="90" xr:uid="{00000000-0005-0000-0000-00002E000000}"/>
    <cellStyle name="40% - Accent1 4" xfId="64" xr:uid="{00000000-0005-0000-0000-00002F000000}"/>
    <cellStyle name="40% - Accent1 5" xfId="116" xr:uid="{00000000-0005-0000-0000-000030000000}"/>
    <cellStyle name="40% - Accent2" xfId="23" builtinId="35" customBuiltin="1"/>
    <cellStyle name="40% - Accent2 2" xfId="52" xr:uid="{00000000-0005-0000-0000-000032000000}"/>
    <cellStyle name="40% - Accent2 2 2" xfId="105" xr:uid="{00000000-0005-0000-0000-000033000000}"/>
    <cellStyle name="40% - Accent2 2 3" xfId="79" xr:uid="{00000000-0005-0000-0000-000034000000}"/>
    <cellStyle name="40% - Accent2 3" xfId="92" xr:uid="{00000000-0005-0000-0000-000035000000}"/>
    <cellStyle name="40% - Accent2 4" xfId="66" xr:uid="{00000000-0005-0000-0000-000036000000}"/>
    <cellStyle name="40% - Accent2 5" xfId="118" xr:uid="{00000000-0005-0000-0000-000037000000}"/>
    <cellStyle name="40% - Accent3" xfId="27" builtinId="39" customBuiltin="1"/>
    <cellStyle name="40% - Accent3 2" xfId="54" xr:uid="{00000000-0005-0000-0000-000039000000}"/>
    <cellStyle name="40% - Accent3 2 2" xfId="107" xr:uid="{00000000-0005-0000-0000-00003A000000}"/>
    <cellStyle name="40% - Accent3 2 3" xfId="81" xr:uid="{00000000-0005-0000-0000-00003B000000}"/>
    <cellStyle name="40% - Accent3 3" xfId="94" xr:uid="{00000000-0005-0000-0000-00003C000000}"/>
    <cellStyle name="40% - Accent3 4" xfId="68" xr:uid="{00000000-0005-0000-0000-00003D000000}"/>
    <cellStyle name="40% - Accent3 5" xfId="120" xr:uid="{00000000-0005-0000-0000-00003E000000}"/>
    <cellStyle name="40% - Accent4" xfId="31" builtinId="43" customBuiltin="1"/>
    <cellStyle name="40% - Accent4 2" xfId="56" xr:uid="{00000000-0005-0000-0000-000040000000}"/>
    <cellStyle name="40% - Accent4 2 2" xfId="109" xr:uid="{00000000-0005-0000-0000-000041000000}"/>
    <cellStyle name="40% - Accent4 2 3" xfId="83" xr:uid="{00000000-0005-0000-0000-000042000000}"/>
    <cellStyle name="40% - Accent4 3" xfId="96" xr:uid="{00000000-0005-0000-0000-000043000000}"/>
    <cellStyle name="40% - Accent4 4" xfId="70" xr:uid="{00000000-0005-0000-0000-000044000000}"/>
    <cellStyle name="40% - Accent4 5" xfId="122" xr:uid="{00000000-0005-0000-0000-000045000000}"/>
    <cellStyle name="40% - Accent5" xfId="35" builtinId="47" customBuiltin="1"/>
    <cellStyle name="40% - Accent5 2" xfId="58" xr:uid="{00000000-0005-0000-0000-000047000000}"/>
    <cellStyle name="40% - Accent5 2 2" xfId="111" xr:uid="{00000000-0005-0000-0000-000048000000}"/>
    <cellStyle name="40% - Accent5 2 3" xfId="85" xr:uid="{00000000-0005-0000-0000-000049000000}"/>
    <cellStyle name="40% - Accent5 3" xfId="98" xr:uid="{00000000-0005-0000-0000-00004A000000}"/>
    <cellStyle name="40% - Accent5 4" xfId="72" xr:uid="{00000000-0005-0000-0000-00004B000000}"/>
    <cellStyle name="40% - Accent5 5" xfId="124" xr:uid="{00000000-0005-0000-0000-00004C000000}"/>
    <cellStyle name="40% - Accent6" xfId="39" builtinId="51" customBuiltin="1"/>
    <cellStyle name="40% - Accent6 2" xfId="60" xr:uid="{00000000-0005-0000-0000-00004E000000}"/>
    <cellStyle name="40% - Accent6 2 2" xfId="113" xr:uid="{00000000-0005-0000-0000-00004F000000}"/>
    <cellStyle name="40% - Accent6 2 3" xfId="87" xr:uid="{00000000-0005-0000-0000-000050000000}"/>
    <cellStyle name="40% - Accent6 3" xfId="100" xr:uid="{00000000-0005-0000-0000-000051000000}"/>
    <cellStyle name="40% - Accent6 4" xfId="74" xr:uid="{00000000-0005-0000-0000-000052000000}"/>
    <cellStyle name="40% - Accent6 5" xfId="126" xr:uid="{00000000-0005-0000-0000-00005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2" builtinId="9" customBuiltin="1"/>
    <cellStyle name="Followed Hyperlink 2" xfId="43" xr:uid="{00000000-0005-0000-0000-000065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5" xr:uid="{00000000-0005-0000-0000-00006C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 xr:uid="{00000000-0005-0000-0000-000071000000}"/>
    <cellStyle name="Normal 2 2" xfId="128" xr:uid="{00000000-0005-0000-0000-000072000000}"/>
    <cellStyle name="Normal 3" xfId="47" xr:uid="{00000000-0005-0000-0000-000073000000}"/>
    <cellStyle name="Normal 3 2" xfId="129" xr:uid="{00000000-0005-0000-0000-000074000000}"/>
    <cellStyle name="Normal 4" xfId="41" xr:uid="{00000000-0005-0000-0000-000075000000}"/>
    <cellStyle name="Normal 4 2" xfId="61" xr:uid="{00000000-0005-0000-0000-000076000000}"/>
    <cellStyle name="Normal 4 3" xfId="127" xr:uid="{00000000-0005-0000-0000-000077000000}"/>
    <cellStyle name="Note 2" xfId="48" xr:uid="{00000000-0005-0000-0000-000078000000}"/>
    <cellStyle name="Note 2 2" xfId="62" xr:uid="{00000000-0005-0000-0000-000079000000}"/>
    <cellStyle name="Note 2 2 2" xfId="114" xr:uid="{00000000-0005-0000-0000-00007A000000}"/>
    <cellStyle name="Note 2 2 3" xfId="88" xr:uid="{00000000-0005-0000-0000-00007B000000}"/>
    <cellStyle name="Note 2 3" xfId="101" xr:uid="{00000000-0005-0000-0000-00007C000000}"/>
    <cellStyle name="Note 2 4" xfId="75" xr:uid="{00000000-0005-0000-0000-00007D000000}"/>
    <cellStyle name="Note 2 5" xfId="130" xr:uid="{00000000-0005-0000-0000-00007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8"/>
  <sheetViews>
    <sheetView tabSelected="1" showWhiteSpace="0" view="pageLayout" topLeftCell="B55" zoomScaleNormal="125" workbookViewId="0">
      <selection activeCell="J99" sqref="J99"/>
    </sheetView>
  </sheetViews>
  <sheetFormatPr defaultColWidth="9.140625" defaultRowHeight="12.75" x14ac:dyDescent="0.2"/>
  <cols>
    <col min="1" max="1" width="9.140625" style="38" customWidth="1"/>
    <col min="2" max="2" width="9.140625" style="38"/>
    <col min="3" max="3" width="45.5703125" style="38" bestFit="1" customWidth="1"/>
    <col min="4" max="4" width="13.85546875" style="38" customWidth="1"/>
    <col min="5" max="5" width="1.140625" style="38" customWidth="1"/>
    <col min="6" max="6" width="15.140625" style="38" customWidth="1"/>
    <col min="7" max="7" width="1.42578125" style="38" customWidth="1"/>
    <col min="8" max="8" width="12.7109375" style="38" customWidth="1"/>
    <col min="9" max="9" width="1.42578125" style="38" customWidth="1"/>
    <col min="10" max="10" width="38.5703125" style="38" bestFit="1" customWidth="1"/>
    <col min="11" max="11" width="4.5703125" style="38" customWidth="1"/>
    <col min="12" max="12" width="14.140625" style="38" customWidth="1"/>
    <col min="13" max="13" width="4.140625" style="38" customWidth="1"/>
    <col min="14" max="14" width="12.42578125" style="38" customWidth="1"/>
    <col min="15" max="15" width="1.5703125" style="38" customWidth="1"/>
    <col min="16" max="16" width="13.28515625" style="39" customWidth="1"/>
    <col min="17" max="17" width="3.85546875" style="38" customWidth="1"/>
    <col min="18" max="18" width="10.7109375" style="38" bestFit="1" customWidth="1"/>
    <col min="19" max="16384" width="9.140625" style="38"/>
  </cols>
  <sheetData>
    <row r="1" spans="1:18" s="2" customFormat="1" x14ac:dyDescent="0.2">
      <c r="A1" s="1" t="s">
        <v>0</v>
      </c>
      <c r="P1" s="3"/>
    </row>
    <row r="2" spans="1:18" s="2" customFormat="1" x14ac:dyDescent="0.2">
      <c r="A2" s="1" t="s">
        <v>1</v>
      </c>
      <c r="B2" s="55"/>
      <c r="C2" s="55"/>
      <c r="P2" s="3"/>
    </row>
    <row r="3" spans="1:18" s="2" customFormat="1" x14ac:dyDescent="0.2">
      <c r="A3" s="1" t="s">
        <v>2</v>
      </c>
      <c r="P3" s="3"/>
    </row>
    <row r="4" spans="1:18" s="5" customFormat="1" x14ac:dyDescent="0.2">
      <c r="A4" s="4" t="s">
        <v>81</v>
      </c>
      <c r="P4" s="6"/>
    </row>
    <row r="5" spans="1:18" s="5" customFormat="1" x14ac:dyDescent="0.2">
      <c r="A5" s="1" t="s">
        <v>3</v>
      </c>
      <c r="P5" s="6"/>
    </row>
    <row r="6" spans="1:18" s="5" customFormat="1" x14ac:dyDescent="0.2">
      <c r="A6" s="2" t="s">
        <v>71</v>
      </c>
      <c r="C6" s="5" t="s">
        <v>70</v>
      </c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8" s="5" customFormat="1" x14ac:dyDescent="0.2">
      <c r="A7" s="2"/>
      <c r="D7" s="2"/>
      <c r="E7" s="2"/>
      <c r="F7" s="7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8" s="5" customFormat="1" x14ac:dyDescent="0.2">
      <c r="A8" s="2"/>
      <c r="D8" s="2"/>
      <c r="E8" s="2"/>
      <c r="F8" s="7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8" s="5" customFormat="1" x14ac:dyDescent="0.2">
      <c r="A9" s="2"/>
      <c r="D9" s="2"/>
      <c r="E9" s="2"/>
      <c r="F9" s="7" t="s">
        <v>4</v>
      </c>
      <c r="G9" s="2"/>
      <c r="H9" s="2"/>
      <c r="I9" s="2"/>
      <c r="J9" s="57" t="s">
        <v>80</v>
      </c>
      <c r="K9" s="2"/>
      <c r="L9" s="56">
        <v>44196</v>
      </c>
      <c r="M9" s="2"/>
      <c r="N9" s="2"/>
      <c r="O9" s="2"/>
      <c r="P9" s="3"/>
    </row>
    <row r="10" spans="1:18" s="5" customFormat="1" x14ac:dyDescent="0.2">
      <c r="D10" s="8" t="s">
        <v>5</v>
      </c>
      <c r="E10" s="8"/>
      <c r="F10" s="7" t="s">
        <v>6</v>
      </c>
      <c r="G10" s="2"/>
      <c r="H10" s="8"/>
      <c r="I10" s="2"/>
      <c r="J10" s="2"/>
      <c r="K10" s="2"/>
      <c r="L10" s="2"/>
      <c r="M10" s="2"/>
      <c r="N10" s="8" t="s">
        <v>7</v>
      </c>
      <c r="O10" s="2"/>
      <c r="P10" s="9"/>
    </row>
    <row r="11" spans="1:18" s="5" customFormat="1" x14ac:dyDescent="0.2">
      <c r="D11" s="8" t="s">
        <v>8</v>
      </c>
      <c r="E11" s="8"/>
      <c r="F11" s="7" t="s">
        <v>9</v>
      </c>
      <c r="G11" s="2"/>
      <c r="H11" s="8" t="s">
        <v>10</v>
      </c>
      <c r="I11" s="2"/>
      <c r="J11" s="8" t="s">
        <v>11</v>
      </c>
      <c r="K11" s="2"/>
      <c r="L11" s="8" t="s">
        <v>11</v>
      </c>
      <c r="M11" s="2"/>
      <c r="N11" s="8" t="s">
        <v>12</v>
      </c>
      <c r="O11" s="2"/>
      <c r="P11" s="9" t="s">
        <v>13</v>
      </c>
    </row>
    <row r="12" spans="1:18" s="5" customFormat="1" ht="12.75" customHeight="1" x14ac:dyDescent="0.2">
      <c r="D12" s="10" t="s">
        <v>72</v>
      </c>
      <c r="E12" s="11"/>
      <c r="F12" s="12" t="s">
        <v>14</v>
      </c>
      <c r="G12" s="13"/>
      <c r="H12" s="10" t="s">
        <v>15</v>
      </c>
      <c r="I12" s="2"/>
      <c r="J12" s="14" t="s">
        <v>16</v>
      </c>
      <c r="K12" s="2"/>
      <c r="L12" s="14" t="s">
        <v>17</v>
      </c>
      <c r="M12" s="2"/>
      <c r="N12" s="14" t="s">
        <v>18</v>
      </c>
      <c r="O12" s="2"/>
      <c r="P12" s="15" t="s">
        <v>19</v>
      </c>
      <c r="R12" s="71" t="s">
        <v>20</v>
      </c>
    </row>
    <row r="13" spans="1:18" s="5" customFormat="1" ht="8.25" customHeight="1" x14ac:dyDescent="0.25">
      <c r="D13" s="11"/>
      <c r="E13" s="11"/>
      <c r="F13" s="16"/>
      <c r="G13" s="13"/>
      <c r="H13" s="11"/>
      <c r="I13" s="2"/>
      <c r="J13" s="17"/>
      <c r="K13" s="2"/>
      <c r="L13" s="17"/>
      <c r="M13" s="2"/>
      <c r="N13" s="17"/>
      <c r="O13" s="2"/>
      <c r="P13" s="18"/>
    </row>
    <row r="14" spans="1:18" s="5" customFormat="1" x14ac:dyDescent="0.2">
      <c r="A14" s="1" t="s">
        <v>21</v>
      </c>
      <c r="P14" s="6"/>
    </row>
    <row r="15" spans="1:18" s="5" customFormat="1" x14ac:dyDescent="0.2">
      <c r="A15" s="19"/>
      <c r="P15" s="6"/>
    </row>
    <row r="16" spans="1:18" s="5" customFormat="1" x14ac:dyDescent="0.2">
      <c r="A16" s="19" t="s">
        <v>22</v>
      </c>
      <c r="C16" s="19"/>
      <c r="D16" s="20"/>
      <c r="E16" s="20"/>
      <c r="P16" s="6"/>
    </row>
    <row r="17" spans="1:18" s="60" customFormat="1" x14ac:dyDescent="0.2">
      <c r="A17" s="58"/>
      <c r="B17" s="59"/>
      <c r="C17" s="58" t="s">
        <v>24</v>
      </c>
      <c r="D17" s="60">
        <v>91705.53</v>
      </c>
      <c r="J17" s="80">
        <v>5031.43</v>
      </c>
      <c r="K17" s="61"/>
      <c r="L17" s="60">
        <f>J17+R17</f>
        <v>33761.599999999999</v>
      </c>
      <c r="N17" s="60">
        <f>D17-L17</f>
        <v>57943.93</v>
      </c>
      <c r="P17" s="62">
        <v>0.97857130814898674</v>
      </c>
      <c r="R17" s="63">
        <v>28730.17</v>
      </c>
    </row>
    <row r="18" spans="1:18" s="60" customFormat="1" x14ac:dyDescent="0.2">
      <c r="A18" s="58"/>
      <c r="B18" s="59"/>
      <c r="C18" s="58" t="s">
        <v>23</v>
      </c>
      <c r="D18" s="64">
        <v>492337.19</v>
      </c>
      <c r="F18" s="64"/>
      <c r="G18" s="64"/>
      <c r="H18" s="64"/>
      <c r="J18" s="81">
        <v>34544.85</v>
      </c>
      <c r="K18" s="65"/>
      <c r="L18" s="70">
        <f>J18+R18</f>
        <v>414024.57999999996</v>
      </c>
      <c r="N18" s="64">
        <f>D18-L18</f>
        <v>78312.610000000044</v>
      </c>
      <c r="O18" s="64"/>
      <c r="P18" s="66">
        <v>0.99956835292563739</v>
      </c>
      <c r="R18" s="67">
        <v>379479.73</v>
      </c>
    </row>
    <row r="19" spans="1:18" s="60" customFormat="1" x14ac:dyDescent="0.2">
      <c r="A19" s="58"/>
      <c r="B19" s="59"/>
      <c r="C19" s="58"/>
      <c r="D19" s="68">
        <f>SUM(D17:D18)</f>
        <v>584042.72</v>
      </c>
      <c r="F19" s="68">
        <f>SUM(F17:F18)</f>
        <v>0</v>
      </c>
      <c r="G19" s="68"/>
      <c r="H19" s="68">
        <f>SUM(H17:H18)</f>
        <v>0</v>
      </c>
      <c r="J19" s="68">
        <f>SUM(J17:J18)</f>
        <v>39576.28</v>
      </c>
      <c r="L19" s="60">
        <f>SUM(L17:L18)</f>
        <v>447786.17999999993</v>
      </c>
      <c r="M19" s="75" t="s">
        <v>25</v>
      </c>
      <c r="N19" s="68">
        <f>SUM(N17:N18)</f>
        <v>136256.54000000004</v>
      </c>
      <c r="O19" s="68"/>
      <c r="P19" s="60">
        <f>SUM(P17:P18)</f>
        <v>1.978139661074624</v>
      </c>
      <c r="R19" s="69">
        <f>R17+R18</f>
        <v>408209.89999999997</v>
      </c>
    </row>
    <row r="20" spans="1:18" s="5" customFormat="1" ht="12" customHeight="1" x14ac:dyDescent="0.2">
      <c r="A20" s="19"/>
      <c r="C20" s="19"/>
      <c r="D20" s="20"/>
      <c r="E20" s="20"/>
      <c r="P20" s="6"/>
    </row>
    <row r="21" spans="1:18" s="5" customFormat="1" x14ac:dyDescent="0.2">
      <c r="A21" s="21" t="s">
        <v>26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8" s="5" customFormat="1" ht="9.75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8" s="5" customFormat="1" ht="13.5" x14ac:dyDescent="0.25">
      <c r="A23" s="24" t="s">
        <v>27</v>
      </c>
      <c r="B23" s="25"/>
      <c r="C23" s="25"/>
      <c r="D23" s="53">
        <v>0</v>
      </c>
      <c r="E23" s="53"/>
      <c r="F23" s="22">
        <v>0</v>
      </c>
      <c r="G23" s="22"/>
      <c r="H23" s="22"/>
      <c r="I23" s="22"/>
      <c r="J23" s="22">
        <v>0</v>
      </c>
      <c r="K23" s="22"/>
      <c r="L23" s="22"/>
      <c r="M23" s="22"/>
      <c r="N23" s="22"/>
      <c r="O23" s="22"/>
      <c r="P23" s="23"/>
    </row>
    <row r="24" spans="1:18" s="5" customFormat="1" ht="14.25" customHeight="1" x14ac:dyDescent="0.25">
      <c r="A24" s="24"/>
      <c r="B24" s="25"/>
      <c r="C24" s="25"/>
      <c r="D24" s="53"/>
      <c r="E24" s="5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</row>
    <row r="25" spans="1:18" s="5" customFormat="1" ht="13.5" x14ac:dyDescent="0.25">
      <c r="A25" s="24" t="s">
        <v>28</v>
      </c>
      <c r="B25" s="25"/>
      <c r="C25" s="25"/>
      <c r="D25" s="53">
        <v>0</v>
      </c>
      <c r="E25" s="53"/>
      <c r="F25" s="22">
        <v>0</v>
      </c>
      <c r="G25" s="22"/>
      <c r="H25" s="22"/>
      <c r="I25" s="22"/>
      <c r="J25" s="22">
        <v>0</v>
      </c>
      <c r="K25" s="22"/>
      <c r="L25" s="22"/>
      <c r="M25" s="22"/>
      <c r="N25" s="22"/>
      <c r="O25" s="22"/>
      <c r="P25" s="23"/>
    </row>
    <row r="26" spans="1:18" s="5" customFormat="1" ht="12.75" customHeight="1" x14ac:dyDescent="0.25">
      <c r="A26" s="24"/>
      <c r="B26" s="25"/>
      <c r="C26" s="25"/>
      <c r="D26" s="53"/>
      <c r="E26" s="5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</row>
    <row r="27" spans="1:18" s="5" customFormat="1" ht="13.5" x14ac:dyDescent="0.25">
      <c r="A27" s="24" t="s">
        <v>29</v>
      </c>
      <c r="B27" s="25"/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8" s="5" customFormat="1" ht="13.5" x14ac:dyDescent="0.25">
      <c r="A28" s="26" t="s">
        <v>30</v>
      </c>
      <c r="B28" s="25"/>
      <c r="C28" s="25"/>
      <c r="D28" s="22">
        <v>1482</v>
      </c>
      <c r="E28" s="22"/>
      <c r="F28" s="22"/>
      <c r="G28" s="22"/>
      <c r="H28" s="22"/>
      <c r="I28" s="22"/>
      <c r="J28" s="22"/>
      <c r="K28" s="22"/>
      <c r="L28" s="22"/>
      <c r="M28" s="22"/>
      <c r="N28" s="22">
        <f>D28-L28</f>
        <v>1482</v>
      </c>
      <c r="O28" s="22"/>
      <c r="P28" s="22"/>
    </row>
    <row r="29" spans="1:18" s="5" customFormat="1" ht="13.5" x14ac:dyDescent="0.25">
      <c r="A29" s="26" t="s">
        <v>31</v>
      </c>
      <c r="B29" s="25"/>
      <c r="C29" s="25"/>
      <c r="D29" s="22">
        <v>1000</v>
      </c>
      <c r="E29" s="22"/>
      <c r="F29" s="22"/>
      <c r="G29" s="22"/>
      <c r="H29" s="22"/>
      <c r="I29" s="22"/>
      <c r="J29" s="22"/>
      <c r="K29" s="22"/>
      <c r="L29" s="22"/>
      <c r="M29" s="22"/>
      <c r="N29" s="22">
        <f>D29-L29</f>
        <v>1000</v>
      </c>
      <c r="O29" s="22"/>
      <c r="P29" s="22"/>
    </row>
    <row r="30" spans="1:18" s="5" customFormat="1" ht="12.75" customHeight="1" x14ac:dyDescent="0.25">
      <c r="A30" s="26"/>
      <c r="B30" s="25"/>
      <c r="C30" s="25"/>
      <c r="D30" s="53"/>
      <c r="E30" s="5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1:18" s="5" customFormat="1" ht="13.5" x14ac:dyDescent="0.25">
      <c r="A31" s="24" t="s">
        <v>32</v>
      </c>
      <c r="B31" s="25"/>
      <c r="C31" s="25"/>
      <c r="D31" s="53"/>
      <c r="E31" s="5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</row>
    <row r="32" spans="1:18" s="27" customFormat="1" ht="13.5" x14ac:dyDescent="0.25">
      <c r="A32" s="26" t="s">
        <v>33</v>
      </c>
      <c r="B32" s="25"/>
      <c r="C32" s="25"/>
      <c r="D32" s="22">
        <v>50000</v>
      </c>
      <c r="E32" s="54"/>
      <c r="F32" s="54"/>
      <c r="G32" s="22"/>
      <c r="H32" s="22"/>
      <c r="I32" s="22"/>
      <c r="J32" s="22">
        <v>4574.01</v>
      </c>
      <c r="K32" s="72"/>
      <c r="L32" s="22">
        <f>J32+R32</f>
        <v>28196.36</v>
      </c>
      <c r="M32" s="72" t="s">
        <v>34</v>
      </c>
      <c r="N32" s="22">
        <f>D32-L32</f>
        <v>21803.64</v>
      </c>
      <c r="O32" s="22"/>
      <c r="P32" s="23">
        <f>L32/D32</f>
        <v>0.56392719999999996</v>
      </c>
      <c r="R32" s="63">
        <v>23622.35</v>
      </c>
    </row>
    <row r="33" spans="1:16" s="5" customFormat="1" ht="13.5" x14ac:dyDescent="0.25">
      <c r="A33" s="41" t="s">
        <v>35</v>
      </c>
      <c r="B33" s="25"/>
      <c r="C33" s="25"/>
      <c r="D33" s="22"/>
      <c r="E33" s="54"/>
      <c r="F33" s="54">
        <v>37507.5</v>
      </c>
      <c r="G33" s="22"/>
      <c r="H33" s="22"/>
      <c r="I33" s="22"/>
      <c r="J33" s="22"/>
      <c r="K33" s="22"/>
      <c r="L33" s="22"/>
      <c r="M33" s="22"/>
      <c r="N33" s="22"/>
      <c r="O33" s="22"/>
      <c r="P33" s="23"/>
    </row>
    <row r="34" spans="1:16" s="5" customFormat="1" ht="13.5" x14ac:dyDescent="0.25">
      <c r="A34" s="41" t="s">
        <v>36</v>
      </c>
      <c r="B34" s="25"/>
      <c r="C34" s="25"/>
      <c r="D34" s="22"/>
      <c r="E34" s="54"/>
      <c r="F34" s="54">
        <v>10614.62</v>
      </c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s="5" customFormat="1" ht="13.5" x14ac:dyDescent="0.25">
      <c r="A35" s="41" t="s">
        <v>37</v>
      </c>
      <c r="B35" s="25"/>
      <c r="C35" s="25"/>
      <c r="D35" s="22"/>
      <c r="E35" s="54"/>
      <c r="F35" s="54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s="5" customFormat="1" ht="13.5" x14ac:dyDescent="0.25">
      <c r="A36" s="41" t="s">
        <v>38</v>
      </c>
      <c r="B36" s="25"/>
      <c r="C36" s="25"/>
      <c r="D36" s="22"/>
      <c r="E36" s="54"/>
      <c r="F36" s="54"/>
      <c r="G36" s="22"/>
      <c r="H36" s="22"/>
      <c r="I36" s="22"/>
      <c r="J36" s="22"/>
      <c r="K36" s="22"/>
      <c r="L36" s="22"/>
      <c r="M36" s="22"/>
      <c r="N36" s="22"/>
      <c r="O36" s="22"/>
      <c r="P36" s="23"/>
    </row>
    <row r="37" spans="1:16" s="5" customFormat="1" ht="13.5" x14ac:dyDescent="0.25">
      <c r="A37" s="41" t="s">
        <v>39</v>
      </c>
      <c r="B37" s="25"/>
      <c r="C37" s="25"/>
      <c r="D37" s="22"/>
      <c r="E37" s="54"/>
      <c r="F37" s="54">
        <v>878</v>
      </c>
      <c r="G37" s="22"/>
      <c r="H37" s="22"/>
      <c r="I37" s="22"/>
      <c r="J37" s="22"/>
      <c r="K37" s="22"/>
      <c r="L37" s="22"/>
      <c r="M37" s="22"/>
      <c r="N37" s="22"/>
      <c r="O37" s="22"/>
      <c r="P37" s="23"/>
    </row>
    <row r="38" spans="1:16" s="5" customFormat="1" ht="13.5" x14ac:dyDescent="0.25">
      <c r="A38" s="41" t="s">
        <v>40</v>
      </c>
      <c r="B38" s="25"/>
      <c r="C38" s="25"/>
      <c r="D38" s="22"/>
      <c r="E38" s="54"/>
      <c r="F38" s="54">
        <v>999.88</v>
      </c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 spans="1:16" s="5" customFormat="1" ht="13.5" x14ac:dyDescent="0.25">
      <c r="A39" s="41" t="s">
        <v>41</v>
      </c>
      <c r="B39" s="25"/>
      <c r="C39" s="25"/>
      <c r="D39" s="22"/>
      <c r="E39" s="54"/>
      <c r="F39" s="54"/>
      <c r="G39" s="22"/>
      <c r="H39" s="22"/>
      <c r="I39" s="22"/>
      <c r="J39" s="22"/>
      <c r="K39" s="22"/>
      <c r="L39" s="22"/>
      <c r="M39" s="22"/>
      <c r="N39" s="22"/>
      <c r="O39" s="22"/>
      <c r="P39" s="23"/>
    </row>
    <row r="40" spans="1:16" s="5" customFormat="1" ht="7.5" customHeight="1" x14ac:dyDescent="0.25">
      <c r="A40" s="26"/>
      <c r="B40" s="25"/>
      <c r="C40" s="25"/>
      <c r="D40" s="53"/>
      <c r="E40" s="5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</row>
    <row r="41" spans="1:16" s="5" customFormat="1" ht="13.5" x14ac:dyDescent="0.25">
      <c r="A41" s="28" t="s">
        <v>42</v>
      </c>
      <c r="B41" s="25"/>
      <c r="C41" s="25"/>
      <c r="D41" s="53"/>
      <c r="E41" s="5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</row>
    <row r="42" spans="1:16" s="5" customFormat="1" ht="6.75" customHeight="1" x14ac:dyDescent="0.25">
      <c r="A42" s="29"/>
      <c r="B42" s="25"/>
      <c r="C42" s="25"/>
      <c r="D42" s="53"/>
      <c r="E42" s="5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</row>
    <row r="43" spans="1:16" s="5" customFormat="1" ht="13.5" x14ac:dyDescent="0.25">
      <c r="A43" s="28" t="s">
        <v>43</v>
      </c>
      <c r="B43" s="25"/>
      <c r="C43" s="25"/>
      <c r="D43" s="53"/>
      <c r="E43" s="5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</row>
    <row r="44" spans="1:16" s="5" customFormat="1" ht="4.5" customHeight="1" x14ac:dyDescent="0.25">
      <c r="A44" s="29"/>
      <c r="B44" s="25"/>
      <c r="C44" s="25"/>
      <c r="D44" s="53"/>
      <c r="E44" s="5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</row>
    <row r="45" spans="1:16" s="5" customFormat="1" ht="13.5" x14ac:dyDescent="0.25">
      <c r="A45" s="50" t="s">
        <v>44</v>
      </c>
      <c r="B45" s="25"/>
      <c r="C45" s="25"/>
      <c r="D45" s="30">
        <f>SUM(D21:D44)</f>
        <v>52482</v>
      </c>
      <c r="E45" s="53"/>
      <c r="F45" s="22"/>
      <c r="G45" s="22"/>
      <c r="H45" s="22"/>
      <c r="I45" s="22"/>
      <c r="J45" s="30">
        <f>SUM(J21:J44)</f>
        <v>4574.01</v>
      </c>
      <c r="K45" s="22"/>
      <c r="L45" s="30">
        <f>SUM(L21:L44)</f>
        <v>28196.36</v>
      </c>
      <c r="M45" s="22"/>
      <c r="N45" s="30">
        <f>SUM(N21:N44)</f>
        <v>24285.64</v>
      </c>
      <c r="O45" s="22"/>
      <c r="P45" s="23"/>
    </row>
    <row r="46" spans="1:16" s="5" customFormat="1" ht="14.25" customHeight="1" x14ac:dyDescent="0.2">
      <c r="P46" s="6"/>
    </row>
    <row r="47" spans="1:16" s="5" customFormat="1" x14ac:dyDescent="0.2">
      <c r="A47" s="19" t="s">
        <v>45</v>
      </c>
      <c r="D47" s="31">
        <f>SUM(D19+D45)</f>
        <v>636524.72</v>
      </c>
      <c r="E47" s="32"/>
      <c r="F47" s="74"/>
      <c r="G47" s="32"/>
      <c r="H47" s="73"/>
      <c r="I47" s="74"/>
      <c r="J47" s="31">
        <f>SUM(J19+J45)</f>
        <v>44150.29</v>
      </c>
      <c r="L47" s="31">
        <f>SUM(L19+L45)</f>
        <v>475982.53999999992</v>
      </c>
      <c r="M47" s="75" t="s">
        <v>46</v>
      </c>
      <c r="N47" s="31">
        <f>SUM(N19+N45)</f>
        <v>160542.18000000005</v>
      </c>
      <c r="P47" s="6"/>
    </row>
    <row r="48" spans="1:16" s="5" customFormat="1" x14ac:dyDescent="0.2">
      <c r="F48" s="74"/>
      <c r="G48" s="74"/>
      <c r="H48" s="74"/>
      <c r="I48" s="74"/>
      <c r="J48" s="74"/>
      <c r="P48" s="6"/>
    </row>
    <row r="49" spans="1:18" s="5" customFormat="1" x14ac:dyDescent="0.2">
      <c r="P49" s="6"/>
    </row>
    <row r="50" spans="1:18" s="5" customFormat="1" x14ac:dyDescent="0.2">
      <c r="A50" s="1" t="s">
        <v>47</v>
      </c>
      <c r="P50" s="6"/>
    </row>
    <row r="51" spans="1:18" s="5" customFormat="1" ht="13.5" x14ac:dyDescent="0.25">
      <c r="A51" s="19"/>
      <c r="D51" s="43"/>
      <c r="E51" s="43"/>
      <c r="P51" s="6"/>
    </row>
    <row r="52" spans="1:18" s="5" customFormat="1" x14ac:dyDescent="0.2">
      <c r="A52" s="33" t="s">
        <v>48</v>
      </c>
      <c r="D52" s="44">
        <f>SUM(F54:F62)</f>
        <v>91705.53</v>
      </c>
      <c r="E52" s="44"/>
      <c r="J52" s="76">
        <f>SUM(J54:J62)</f>
        <v>5031.4258800000007</v>
      </c>
      <c r="L52" s="5">
        <f>J52+R52</f>
        <v>33761.595880000001</v>
      </c>
      <c r="N52" s="5">
        <f>D52-L52</f>
        <v>57943.934119999998</v>
      </c>
      <c r="P52" s="6">
        <f>J52/D52</f>
        <v>5.4865021553225861E-2</v>
      </c>
      <c r="R52" s="63">
        <v>28730.17</v>
      </c>
    </row>
    <row r="53" spans="1:18" s="5" customFormat="1" ht="5.25" customHeight="1" x14ac:dyDescent="0.2">
      <c r="A53" s="33"/>
      <c r="D53" s="44"/>
      <c r="E53" s="44"/>
      <c r="P53" s="6"/>
    </row>
    <row r="54" spans="1:18" s="5" customFormat="1" ht="13.5" x14ac:dyDescent="0.25">
      <c r="A54" s="77" t="s">
        <v>35</v>
      </c>
      <c r="B54" s="27"/>
      <c r="C54" s="27"/>
      <c r="D54" s="27"/>
      <c r="E54" s="42"/>
      <c r="F54" s="42">
        <v>34500.82</v>
      </c>
      <c r="G54" s="27"/>
      <c r="H54" s="27"/>
      <c r="I54" s="27"/>
      <c r="J54" s="27">
        <v>2968.71</v>
      </c>
      <c r="K54" s="27"/>
      <c r="L54" s="27"/>
      <c r="M54" s="27"/>
      <c r="N54" s="27"/>
      <c r="P54" s="6"/>
    </row>
    <row r="55" spans="1:18" s="5" customFormat="1" ht="13.5" x14ac:dyDescent="0.25">
      <c r="A55" s="77" t="s">
        <v>49</v>
      </c>
      <c r="B55" s="27"/>
      <c r="C55" s="27"/>
      <c r="D55" s="27"/>
      <c r="E55" s="42"/>
      <c r="F55" s="42">
        <v>9522.2199999999993</v>
      </c>
      <c r="G55" s="27"/>
      <c r="H55" s="27"/>
      <c r="I55" s="27"/>
      <c r="J55" s="27">
        <f>819.34+20</f>
        <v>839.34</v>
      </c>
      <c r="K55" s="27"/>
      <c r="L55" s="27"/>
      <c r="M55" s="27"/>
      <c r="N55" s="27"/>
      <c r="P55" s="6"/>
    </row>
    <row r="56" spans="1:18" s="5" customFormat="1" ht="13.5" x14ac:dyDescent="0.25">
      <c r="A56" s="77" t="s">
        <v>73</v>
      </c>
      <c r="B56" s="27"/>
      <c r="C56" s="27"/>
      <c r="D56" s="27"/>
      <c r="E56" s="42"/>
      <c r="F56" s="42">
        <v>6700</v>
      </c>
      <c r="G56" s="27"/>
      <c r="H56" s="27"/>
      <c r="I56" s="27"/>
      <c r="J56" s="27">
        <v>280.13</v>
      </c>
      <c r="K56" s="27"/>
      <c r="L56" s="27"/>
      <c r="M56" s="27"/>
      <c r="N56" s="27"/>
      <c r="P56" s="6"/>
    </row>
    <row r="57" spans="1:18" s="5" customFormat="1" ht="13.5" x14ac:dyDescent="0.25">
      <c r="A57" s="77" t="s">
        <v>74</v>
      </c>
      <c r="B57" s="27"/>
      <c r="C57" s="27"/>
      <c r="D57" s="27"/>
      <c r="E57" s="42"/>
      <c r="F57" s="42">
        <v>1849.2</v>
      </c>
      <c r="G57" s="27"/>
      <c r="H57" s="27"/>
      <c r="I57" s="27"/>
      <c r="J57" s="27">
        <f>J56*0.276</f>
        <v>77.315880000000007</v>
      </c>
      <c r="K57" s="27"/>
      <c r="L57" s="27"/>
      <c r="M57" s="27"/>
      <c r="N57" s="27"/>
      <c r="P57" s="6"/>
    </row>
    <row r="58" spans="1:18" s="5" customFormat="1" ht="13.5" x14ac:dyDescent="0.25">
      <c r="A58" s="77" t="s">
        <v>37</v>
      </c>
      <c r="B58" s="27"/>
      <c r="C58" s="27"/>
      <c r="D58" s="27"/>
      <c r="E58" s="42"/>
      <c r="F58" s="42">
        <v>18900</v>
      </c>
      <c r="G58" s="27"/>
      <c r="H58" s="27" t="s">
        <v>78</v>
      </c>
      <c r="I58" s="27"/>
      <c r="J58" s="27">
        <v>349.13</v>
      </c>
      <c r="K58" s="27"/>
      <c r="L58" s="27"/>
      <c r="M58" s="27"/>
      <c r="N58" s="27"/>
      <c r="P58" s="6"/>
    </row>
    <row r="59" spans="1:18" s="5" customFormat="1" ht="13.5" x14ac:dyDescent="0.25">
      <c r="A59" s="77" t="s">
        <v>50</v>
      </c>
      <c r="B59" s="27"/>
      <c r="C59" s="27"/>
      <c r="D59" s="27"/>
      <c r="E59" s="42"/>
      <c r="F59" s="42">
        <v>1455.3</v>
      </c>
      <c r="G59" s="27"/>
      <c r="H59" s="27"/>
      <c r="I59" s="27"/>
      <c r="J59" s="27">
        <v>26.89</v>
      </c>
      <c r="K59" s="27"/>
      <c r="L59" s="27"/>
      <c r="M59" s="27"/>
      <c r="N59" s="27"/>
      <c r="P59" s="6"/>
    </row>
    <row r="60" spans="1:18" s="5" customFormat="1" ht="13.5" x14ac:dyDescent="0.25">
      <c r="A60" s="77" t="s">
        <v>39</v>
      </c>
      <c r="B60" s="27"/>
      <c r="C60" s="27"/>
      <c r="D60" s="27"/>
      <c r="E60" s="42"/>
      <c r="F60" s="42">
        <v>2000</v>
      </c>
      <c r="G60" s="27"/>
      <c r="H60" s="27"/>
      <c r="I60" s="27"/>
      <c r="J60" s="27">
        <v>0</v>
      </c>
      <c r="K60" s="27"/>
      <c r="L60" s="27"/>
      <c r="M60" s="27"/>
      <c r="N60" s="27"/>
      <c r="P60" s="6"/>
    </row>
    <row r="61" spans="1:18" s="5" customFormat="1" ht="13.5" x14ac:dyDescent="0.25">
      <c r="A61" s="77" t="s">
        <v>40</v>
      </c>
      <c r="B61" s="27"/>
      <c r="C61" s="27"/>
      <c r="D61" s="27"/>
      <c r="E61" s="42"/>
      <c r="F61" s="42">
        <v>12411.06</v>
      </c>
      <c r="G61" s="27"/>
      <c r="H61" s="27"/>
      <c r="I61" s="27"/>
      <c r="J61" s="27">
        <v>32.5</v>
      </c>
      <c r="K61" s="27"/>
      <c r="L61" s="27"/>
      <c r="M61" s="27"/>
      <c r="N61" s="27"/>
      <c r="P61" s="6"/>
    </row>
    <row r="62" spans="1:18" s="5" customFormat="1" ht="13.5" x14ac:dyDescent="0.25">
      <c r="A62" s="77" t="s">
        <v>79</v>
      </c>
      <c r="B62" s="27"/>
      <c r="C62" s="27"/>
      <c r="D62" s="27"/>
      <c r="E62" s="42"/>
      <c r="F62" s="42">
        <v>4366.93</v>
      </c>
      <c r="G62" s="27"/>
      <c r="H62" s="27"/>
      <c r="I62" s="27"/>
      <c r="J62" s="27">
        <v>457.41</v>
      </c>
      <c r="K62" s="27"/>
      <c r="L62" s="27"/>
      <c r="M62" s="27"/>
      <c r="N62" s="27"/>
      <c r="P62" s="6"/>
    </row>
    <row r="63" spans="1:18" s="5" customFormat="1" ht="4.5" customHeight="1" x14ac:dyDescent="0.25">
      <c r="A63" s="45"/>
      <c r="B63" s="27"/>
      <c r="C63" s="27"/>
      <c r="D63" s="27"/>
      <c r="E63" s="42"/>
      <c r="F63" s="42"/>
      <c r="G63" s="27"/>
      <c r="H63" s="27"/>
      <c r="I63" s="27"/>
      <c r="J63" s="27"/>
      <c r="K63" s="27"/>
      <c r="L63" s="27"/>
      <c r="M63" s="27"/>
      <c r="N63" s="27"/>
      <c r="P63" s="6"/>
    </row>
    <row r="64" spans="1:18" s="5" customFormat="1" ht="13.5" x14ac:dyDescent="0.25">
      <c r="A64" s="45"/>
      <c r="B64" s="27"/>
      <c r="C64" s="27"/>
      <c r="D64" s="27"/>
      <c r="E64" s="42"/>
      <c r="F64" s="42"/>
      <c r="G64" s="27"/>
      <c r="H64" s="27"/>
      <c r="I64" s="27"/>
      <c r="J64" s="27"/>
      <c r="K64" s="27"/>
      <c r="L64" s="27"/>
      <c r="M64" s="27"/>
      <c r="N64" s="27"/>
      <c r="P64" s="6"/>
    </row>
    <row r="65" spans="1:18" s="5" customFormat="1" ht="5.25" customHeight="1" x14ac:dyDescent="0.25">
      <c r="A65" s="45"/>
      <c r="B65" s="27"/>
      <c r="C65" s="27"/>
      <c r="D65" s="27"/>
      <c r="E65" s="42"/>
      <c r="F65" s="42"/>
      <c r="G65" s="27"/>
      <c r="H65" s="27"/>
      <c r="I65" s="27"/>
      <c r="J65" s="27"/>
      <c r="K65" s="27"/>
      <c r="L65" s="27"/>
      <c r="M65" s="27"/>
      <c r="N65" s="27"/>
      <c r="P65" s="6"/>
    </row>
    <row r="66" spans="1:18" s="5" customFormat="1" ht="15" customHeight="1" x14ac:dyDescent="0.2">
      <c r="A66" s="33" t="s">
        <v>52</v>
      </c>
      <c r="D66" s="46">
        <f>F67+F79</f>
        <v>492337.19</v>
      </c>
      <c r="E66" s="46"/>
      <c r="F66" s="46"/>
      <c r="G66" s="46"/>
      <c r="J66" s="76">
        <f>SUM(J67:J79)</f>
        <v>34544.85</v>
      </c>
      <c r="L66" s="5">
        <f>J66+R66</f>
        <v>414024.57999999996</v>
      </c>
      <c r="N66" s="5">
        <f>D66-L66</f>
        <v>78312.610000000044</v>
      </c>
      <c r="P66" s="6">
        <f>J66/D66</f>
        <v>7.0165022471692623E-2</v>
      </c>
      <c r="R66" s="63">
        <v>379479.73</v>
      </c>
    </row>
    <row r="67" spans="1:18" s="5" customFormat="1" ht="15.75" customHeight="1" x14ac:dyDescent="0.25">
      <c r="A67" s="49" t="s">
        <v>53</v>
      </c>
      <c r="D67" s="47"/>
      <c r="E67" s="47"/>
      <c r="F67" s="48">
        <f>SUM(F68:F78)</f>
        <v>468892.56</v>
      </c>
      <c r="G67" s="47"/>
      <c r="P67" s="6"/>
    </row>
    <row r="68" spans="1:18" s="27" customFormat="1" ht="16.5" customHeight="1" x14ac:dyDescent="0.25">
      <c r="A68" s="51" t="s">
        <v>54</v>
      </c>
      <c r="D68" s="40"/>
      <c r="F68" s="27">
        <v>22657.5</v>
      </c>
    </row>
    <row r="69" spans="1:18" s="27" customFormat="1" ht="16.5" customHeight="1" x14ac:dyDescent="0.25">
      <c r="A69" s="51" t="s">
        <v>55</v>
      </c>
      <c r="D69" s="40"/>
      <c r="F69" s="27">
        <v>298.5</v>
      </c>
      <c r="J69" s="27">
        <v>99.5</v>
      </c>
    </row>
    <row r="70" spans="1:18" s="27" customFormat="1" ht="16.5" customHeight="1" x14ac:dyDescent="0.25">
      <c r="A70" s="51" t="s">
        <v>56</v>
      </c>
      <c r="D70" s="40"/>
      <c r="F70" s="27">
        <v>4305</v>
      </c>
    </row>
    <row r="71" spans="1:18" s="27" customFormat="1" ht="16.5" customHeight="1" x14ac:dyDescent="0.25">
      <c r="A71" s="51" t="s">
        <v>57</v>
      </c>
      <c r="D71" s="40"/>
      <c r="F71" s="27">
        <v>139020</v>
      </c>
    </row>
    <row r="72" spans="1:18" s="27" customFormat="1" ht="16.5" customHeight="1" x14ac:dyDescent="0.25">
      <c r="A72" s="51" t="s">
        <v>75</v>
      </c>
      <c r="D72" s="40"/>
      <c r="F72" s="27">
        <v>9400</v>
      </c>
    </row>
    <row r="73" spans="1:18" s="27" customFormat="1" ht="16.5" customHeight="1" x14ac:dyDescent="0.25">
      <c r="A73" s="51" t="s">
        <v>58</v>
      </c>
      <c r="D73" s="40"/>
      <c r="F73" s="27">
        <v>94770</v>
      </c>
    </row>
    <row r="74" spans="1:18" s="27" customFormat="1" ht="16.5" customHeight="1" x14ac:dyDescent="0.25">
      <c r="A74" s="51" t="s">
        <v>59</v>
      </c>
      <c r="D74" s="40"/>
      <c r="F74" s="27">
        <v>27475</v>
      </c>
    </row>
    <row r="75" spans="1:18" s="27" customFormat="1" ht="16.5" customHeight="1" x14ac:dyDescent="0.25">
      <c r="A75" s="51" t="s">
        <v>76</v>
      </c>
      <c r="D75" s="40"/>
      <c r="F75" s="27">
        <v>120492</v>
      </c>
      <c r="J75" s="27">
        <v>32528</v>
      </c>
    </row>
    <row r="76" spans="1:18" s="27" customFormat="1" ht="16.5" customHeight="1" x14ac:dyDescent="0.25">
      <c r="A76" s="51" t="s">
        <v>77</v>
      </c>
      <c r="D76" s="40"/>
      <c r="F76" s="27">
        <v>27046</v>
      </c>
    </row>
    <row r="77" spans="1:18" s="27" customFormat="1" ht="16.5" customHeight="1" x14ac:dyDescent="0.25">
      <c r="A77" s="51" t="s">
        <v>69</v>
      </c>
      <c r="D77" s="40"/>
      <c r="F77" s="27">
        <v>16078.56</v>
      </c>
    </row>
    <row r="78" spans="1:18" s="27" customFormat="1" ht="15.75" customHeight="1" x14ac:dyDescent="0.25">
      <c r="A78" s="52" t="s">
        <v>60</v>
      </c>
      <c r="D78" s="40"/>
      <c r="F78" s="27">
        <v>7350</v>
      </c>
      <c r="J78" s="27">
        <f>202.85+69.51</f>
        <v>272.36</v>
      </c>
    </row>
    <row r="79" spans="1:18" s="5" customFormat="1" ht="15.75" customHeight="1" x14ac:dyDescent="0.25">
      <c r="A79" s="45" t="s">
        <v>51</v>
      </c>
      <c r="B79" s="27"/>
      <c r="C79" s="27"/>
      <c r="D79" s="27"/>
      <c r="E79" s="42"/>
      <c r="F79" s="42">
        <v>23444.63</v>
      </c>
      <c r="G79" s="27"/>
      <c r="H79" s="27"/>
      <c r="I79" s="27"/>
      <c r="J79" s="27">
        <v>1644.99</v>
      </c>
      <c r="K79" s="27"/>
      <c r="L79" s="27"/>
      <c r="M79" s="27"/>
      <c r="N79" s="27"/>
      <c r="P79" s="6"/>
    </row>
    <row r="80" spans="1:18" s="5" customFormat="1" x14ac:dyDescent="0.2">
      <c r="P80" s="6"/>
    </row>
    <row r="81" spans="1:16" s="5" customFormat="1" ht="18" customHeight="1" thickBot="1" x14ac:dyDescent="0.25">
      <c r="A81" s="34" t="s">
        <v>61</v>
      </c>
      <c r="D81" s="35">
        <f>SUM(D52+D66)</f>
        <v>584042.72</v>
      </c>
      <c r="E81" s="36"/>
      <c r="F81" s="37"/>
      <c r="G81" s="37"/>
      <c r="H81" s="35">
        <f>SUM(H52+H66)</f>
        <v>0</v>
      </c>
      <c r="I81" s="37"/>
      <c r="J81" s="37"/>
      <c r="K81" s="37"/>
      <c r="L81" s="35">
        <f>SUM(L52+L66)</f>
        <v>447786.17587999994</v>
      </c>
      <c r="M81" s="75" t="s">
        <v>25</v>
      </c>
      <c r="N81" s="35">
        <f>SUM(N52+N66)</f>
        <v>136256.54412000004</v>
      </c>
      <c r="P81" s="6">
        <f>SUM(L81+H81)/(D81)</f>
        <v>0.76670106577135311</v>
      </c>
    </row>
    <row r="82" spans="1:16" ht="13.5" thickTop="1" x14ac:dyDescent="0.2"/>
    <row r="85" spans="1:16" x14ac:dyDescent="0.2">
      <c r="D85" s="38" t="s">
        <v>62</v>
      </c>
    </row>
    <row r="86" spans="1:16" x14ac:dyDescent="0.2">
      <c r="D86" s="38" t="s">
        <v>63</v>
      </c>
      <c r="L86" s="38">
        <f>L47</f>
        <v>475982.53999999992</v>
      </c>
      <c r="M86" s="75" t="s">
        <v>46</v>
      </c>
    </row>
    <row r="87" spans="1:16" x14ac:dyDescent="0.2">
      <c r="D87" s="38" t="s">
        <v>64</v>
      </c>
      <c r="L87" s="38">
        <f>L32</f>
        <v>28196.36</v>
      </c>
      <c r="M87" s="75" t="s">
        <v>34</v>
      </c>
    </row>
    <row r="89" spans="1:16" x14ac:dyDescent="0.2">
      <c r="D89" s="38" t="s">
        <v>65</v>
      </c>
      <c r="L89" s="38">
        <f>11277.49+23130.3</f>
        <v>34407.79</v>
      </c>
    </row>
    <row r="92" spans="1:16" x14ac:dyDescent="0.2">
      <c r="D92" s="78" t="s">
        <v>66</v>
      </c>
      <c r="E92" s="78"/>
      <c r="F92" s="78"/>
      <c r="G92" s="78"/>
      <c r="H92" s="78" t="s">
        <v>67</v>
      </c>
      <c r="I92" s="78"/>
      <c r="J92" s="78"/>
      <c r="K92" s="78"/>
      <c r="L92" s="78">
        <f>6214.69+6272.98+5031.43</f>
        <v>17519.099999999999</v>
      </c>
      <c r="M92" s="78"/>
      <c r="N92" s="78"/>
      <c r="O92" s="78"/>
      <c r="P92" s="79"/>
    </row>
    <row r="93" spans="1:16" x14ac:dyDescent="0.2">
      <c r="D93" s="78"/>
      <c r="E93" s="78"/>
      <c r="F93" s="78"/>
      <c r="G93" s="78"/>
      <c r="H93" s="78" t="s">
        <v>68</v>
      </c>
      <c r="I93" s="78"/>
      <c r="J93" s="78"/>
      <c r="K93" s="78"/>
      <c r="L93" s="78">
        <f>1221.39+360093.05+34544.85</f>
        <v>395859.29</v>
      </c>
      <c r="M93" s="78"/>
      <c r="N93" s="78"/>
      <c r="O93" s="78"/>
      <c r="P93" s="79"/>
    </row>
    <row r="95" spans="1:16" x14ac:dyDescent="0.2">
      <c r="J95" s="38" t="s">
        <v>82</v>
      </c>
      <c r="L95" s="38">
        <f>SUM(L89:L94)</f>
        <v>447786.18</v>
      </c>
      <c r="M95" s="75" t="s">
        <v>25</v>
      </c>
    </row>
    <row r="98" spans="12:12" x14ac:dyDescent="0.2">
      <c r="L98" s="38">
        <f>L95-L81</f>
        <v>4.1200000559911132E-3</v>
      </c>
    </row>
  </sheetData>
  <pageMargins left="0.2" right="0.2" top="0.4" bottom="0.4" header="0.3" footer="0.25"/>
  <pageSetup scale="64" fitToHeight="2" orientation="landscape" r:id="rId1"/>
  <headerFooter>
    <oddHeader>&amp;A</oddHeader>
  </headerFooter>
  <rowBreaks count="1" manualBreakCount="1">
    <brk id="4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5778424F24542B112AB94326C8A1F" ma:contentTypeVersion="11" ma:contentTypeDescription="Create a new document." ma:contentTypeScope="" ma:versionID="5c0815081acca0db9f9393b5c0558cfa">
  <xsd:schema xmlns:xsd="http://www.w3.org/2001/XMLSchema" xmlns:xs="http://www.w3.org/2001/XMLSchema" xmlns:p="http://schemas.microsoft.com/office/2006/metadata/properties" xmlns:ns2="65b12680-faa3-4a2a-b3a8-8068b70bb70e" xmlns:ns3="3851b09f-1923-4ef6-a712-96dfc7718329" targetNamespace="http://schemas.microsoft.com/office/2006/metadata/properties" ma:root="true" ma:fieldsID="4f58c6b561f75b1ff52a42479febbf8d" ns2:_="" ns3:_="">
    <xsd:import namespace="65b12680-faa3-4a2a-b3a8-8068b70bb70e"/>
    <xsd:import namespace="3851b09f-1923-4ef6-a712-96dfc77183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12680-faa3-4a2a-b3a8-8068b70bb7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1b09f-1923-4ef6-a712-96dfc7718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C39821-F8E4-4A54-89E1-7A7552645C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665A29-C4EF-4633-91A8-BF308357C5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12680-faa3-4a2a-b3a8-8068b70bb70e"/>
    <ds:schemaRef ds:uri="3851b09f-1923-4ef6-a712-96dfc7718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1B7EFE-E1F9-4B07-A91A-20927F6EB89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3851b09f-1923-4ef6-a712-96dfc7718329"/>
    <ds:schemaRef ds:uri="http://schemas.microsoft.com/office/infopath/2007/PartnerControls"/>
    <ds:schemaRef ds:uri="http://purl.org/dc/terms/"/>
    <ds:schemaRef ds:uri="http://www.w3.org/XML/1998/namespace"/>
    <ds:schemaRef ds:uri="65b12680-faa3-4a2a-b3a8-8068b70bb70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STEM HUB_Dec20</vt:lpstr>
      <vt:lpstr>'STEM HUB_Dec20'!Print_Titles</vt:lpstr>
    </vt:vector>
  </TitlesOfParts>
  <Manager/>
  <Company>Universityof Northern Iowa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Controller's Office</dc:creator>
  <cp:keywords/>
  <dc:description/>
  <cp:lastModifiedBy>Kristine Plagman</cp:lastModifiedBy>
  <cp:revision/>
  <cp:lastPrinted>2020-11-20T21:51:10Z</cp:lastPrinted>
  <dcterms:created xsi:type="dcterms:W3CDTF">1998-07-07T19:37:06Z</dcterms:created>
  <dcterms:modified xsi:type="dcterms:W3CDTF">2021-02-05T21:57:23Z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0x0101004A95778424F24542B112AB94326C8A1F</vt:lpwstr>
  </property>
</Properties>
</file>