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0" yWindow="1020" windowWidth="16608" windowHeight="9432" tabRatio="597"/>
  </bookViews>
  <sheets>
    <sheet name="SC Hub Financial Report" sheetId="23" r:id="rId1"/>
  </sheets>
  <definedNames>
    <definedName name="a" localSheetId="0">#REF!</definedName>
    <definedName name="a">#REF!</definedName>
    <definedName name="a1H56" localSheetId="0">#REF!</definedName>
    <definedName name="a1H56">#REF!</definedName>
    <definedName name="_xlnm.Print_Titles" localSheetId="0">'SC Hub Financial Report'!$6:$9</definedName>
    <definedName name="priorgen" localSheetId="0">#REF!</definedName>
    <definedName name="priorgen">#REF!</definedName>
    <definedName name="priorIDM" localSheetId="0">#REF!</definedName>
    <definedName name="priorIDM">#REF!</definedName>
    <definedName name="priorMC" localSheetId="0">#REF!</definedName>
    <definedName name="priorMC">#REF!</definedName>
    <definedName name="priorRES" localSheetId="0">#REF!</definedName>
    <definedName name="priorRES">#REF!</definedName>
    <definedName name="priorRRTTC" localSheetId="0">#REF!</definedName>
    <definedName name="priorRRTTC">#REF!</definedName>
    <definedName name="yr" localSheetId="0">#REF!</definedName>
    <definedName name="yr">#REF!</definedName>
  </definedNames>
  <calcPr calcId="145621"/>
</workbook>
</file>

<file path=xl/calcChain.xml><?xml version="1.0" encoding="utf-8"?>
<calcChain xmlns="http://schemas.openxmlformats.org/spreadsheetml/2006/main">
  <c r="J48" i="23" l="1"/>
  <c r="J47" i="23"/>
  <c r="L81" i="23"/>
  <c r="L59" i="23" l="1"/>
  <c r="J44" i="23"/>
  <c r="L44" i="23" s="1"/>
  <c r="J26" i="23"/>
  <c r="J14" i="23"/>
  <c r="L62" i="23"/>
  <c r="L69" i="23"/>
  <c r="L70" i="23"/>
  <c r="L72" i="23"/>
  <c r="L65" i="23"/>
  <c r="J74" i="23" l="1"/>
  <c r="D70" i="23"/>
  <c r="J15" i="23" l="1"/>
  <c r="N14" i="23" l="1"/>
  <c r="L79" i="23" l="1"/>
  <c r="L66" i="23" l="1"/>
  <c r="T74" i="23" l="1"/>
  <c r="N72" i="23" l="1"/>
  <c r="L71" i="23"/>
  <c r="L63" i="23"/>
  <c r="L61" i="23"/>
  <c r="L64" i="23"/>
  <c r="L67" i="23"/>
  <c r="L68" i="23"/>
  <c r="N68" i="23" s="1"/>
  <c r="P14" i="23"/>
  <c r="L23" i="23"/>
  <c r="L34" i="23" s="1"/>
  <c r="J16" i="23"/>
  <c r="T16" i="23"/>
  <c r="T36" i="23" s="1"/>
  <c r="N15" i="23"/>
  <c r="P15" i="23"/>
  <c r="H16" i="23"/>
  <c r="F16" i="23"/>
  <c r="D16" i="23"/>
  <c r="N66" i="23"/>
  <c r="L31" i="23"/>
  <c r="N31" i="23" s="1"/>
  <c r="L21" i="23"/>
  <c r="N21" i="23" s="1"/>
  <c r="D34" i="23"/>
  <c r="D36" i="23" s="1"/>
  <c r="H74" i="23"/>
  <c r="D74" i="23"/>
  <c r="P26" i="23"/>
  <c r="N26" i="23"/>
  <c r="N34" i="23" s="1"/>
  <c r="H34" i="23"/>
  <c r="H36" i="23" s="1"/>
  <c r="F34" i="23"/>
  <c r="F36" i="23" s="1"/>
  <c r="R34" i="23"/>
  <c r="R36" i="23" s="1"/>
  <c r="R74" i="23"/>
  <c r="F74" i="23"/>
  <c r="N65" i="23" l="1"/>
  <c r="N36" i="23"/>
  <c r="L87" i="23"/>
  <c r="P34" i="23"/>
  <c r="N63" i="23"/>
  <c r="N71" i="23"/>
  <c r="L74" i="23"/>
  <c r="N61" i="23"/>
  <c r="N67" i="23"/>
  <c r="N62" i="23"/>
  <c r="N70" i="23"/>
  <c r="N23" i="23"/>
  <c r="N69" i="23"/>
  <c r="N64" i="23"/>
  <c r="N16" i="23"/>
  <c r="L16" i="23"/>
  <c r="P72" i="23"/>
  <c r="L90" i="23" l="1"/>
  <c r="L36" i="23"/>
  <c r="P36" i="23" s="1"/>
  <c r="N59" i="23"/>
  <c r="P59" i="23"/>
  <c r="N44" i="23"/>
  <c r="P44" i="23"/>
  <c r="L78" i="23" l="1"/>
  <c r="N74" i="23"/>
  <c r="P74" i="23"/>
  <c r="J34" i="23"/>
  <c r="J36" i="23" s="1"/>
</calcChain>
</file>

<file path=xl/sharedStrings.xml><?xml version="1.0" encoding="utf-8"?>
<sst xmlns="http://schemas.openxmlformats.org/spreadsheetml/2006/main" count="86" uniqueCount="78">
  <si>
    <t>Original</t>
  </si>
  <si>
    <t>Percent</t>
  </si>
  <si>
    <t>Balance</t>
  </si>
  <si>
    <t>YTD</t>
  </si>
  <si>
    <t>Budget</t>
  </si>
  <si>
    <t>Current</t>
  </si>
  <si>
    <t>Unrealized/</t>
  </si>
  <si>
    <t>Month</t>
  </si>
  <si>
    <t>Unexpended</t>
  </si>
  <si>
    <t>Expended</t>
  </si>
  <si>
    <t>REVENUES</t>
  </si>
  <si>
    <t>Encum-</t>
  </si>
  <si>
    <t>brances</t>
  </si>
  <si>
    <t>Governor's STEM Advisory Council</t>
  </si>
  <si>
    <t>Interest Income</t>
  </si>
  <si>
    <t>Regional STEM Hub Management (contracted)</t>
  </si>
  <si>
    <t>Regional STEM Scale-Up Programming (contracted)</t>
  </si>
  <si>
    <t>Contracted</t>
  </si>
  <si>
    <t>Adjustments</t>
  </si>
  <si>
    <t>Amounts/</t>
  </si>
  <si>
    <t xml:space="preserve">          Private Gifts and Grants</t>
  </si>
  <si>
    <t>Regional STEM Hub Manager Salary</t>
  </si>
  <si>
    <t>Secretarial Support</t>
  </si>
  <si>
    <t>Travel</t>
  </si>
  <si>
    <t>Equipment</t>
  </si>
  <si>
    <t>Other Direct Costs</t>
  </si>
  <si>
    <t xml:space="preserve">          Public Grants</t>
  </si>
  <si>
    <t>SUBTOTAL - OTHER REVENUES</t>
  </si>
  <si>
    <t>Regional STEM Hub Manager Fringe Benefits</t>
  </si>
  <si>
    <t>Supplies</t>
  </si>
  <si>
    <t>Allowable expenditures include:</t>
  </si>
  <si>
    <t>Regional STEM Hub Manager Salary/Benefits, Secretarial Support</t>
  </si>
  <si>
    <t>Travel, Equipment, Supplies/Materials, Other Direct Costs</t>
  </si>
  <si>
    <t xml:space="preserve">              TOTAL REVENUES - STEM REGION</t>
  </si>
  <si>
    <t>EXPENDITURES - STEM REGION (General Fund - State Appropriations)</t>
  </si>
  <si>
    <t xml:space="preserve">     TOTAL EXPENDITURES - STEM REGION</t>
  </si>
  <si>
    <t>Regional STEM Hub Institutional Cost Share</t>
  </si>
  <si>
    <t>Facilities &amp; Administration Costs</t>
  </si>
  <si>
    <t>Direct Costs</t>
  </si>
  <si>
    <t>Collateral Materials</t>
  </si>
  <si>
    <t>Bi-MONTHLY FINANCIAL REPORT</t>
  </si>
  <si>
    <t xml:space="preserve">Prior </t>
  </si>
  <si>
    <t xml:space="preserve"> </t>
  </si>
  <si>
    <t>Facilities &amp; Administration Costs: BASE AWARD - State Appropriated Funds</t>
  </si>
  <si>
    <t>Prior YTD</t>
  </si>
  <si>
    <t>REVENUES - STEM SC REGION</t>
  </si>
  <si>
    <t>TOTAL REVENUES - STEM SC REGION:  State funds received as of report date</t>
  </si>
  <si>
    <r>
      <t xml:space="preserve">REGIONAL STEM HUB INSTITUTION: </t>
    </r>
    <r>
      <rPr>
        <b/>
        <sz val="10"/>
        <color rgb="FFC00000"/>
        <rFont val="Arial"/>
        <family val="2"/>
      </rPr>
      <t xml:space="preserve"> DRAKE UNIVERSITY</t>
    </r>
  </si>
  <si>
    <r>
      <t xml:space="preserve">STEM REGION: </t>
    </r>
    <r>
      <rPr>
        <b/>
        <sz val="10"/>
        <color rgb="FFC00000"/>
        <rFont val="Arial"/>
        <family val="2"/>
      </rPr>
      <t xml:space="preserve">SC STEM REGION </t>
    </r>
  </si>
  <si>
    <r>
      <t>(</t>
    </r>
    <r>
      <rPr>
        <b/>
        <i/>
        <sz val="10"/>
        <rFont val="Arial"/>
        <family val="2"/>
      </rPr>
      <t>where applicable)</t>
    </r>
  </si>
  <si>
    <t xml:space="preserve">     STATE APPROPRIATIONS - STEM REGION - after Amendments:</t>
  </si>
  <si>
    <t>Reconciliation:</t>
  </si>
  <si>
    <t>[a]</t>
  </si>
  <si>
    <t>[b]</t>
  </si>
  <si>
    <t>[c]</t>
  </si>
  <si>
    <t>Regional STEM Hub Suport</t>
  </si>
  <si>
    <t xml:space="preserve">     OTHER FUNDING</t>
  </si>
  <si>
    <t>2016-17</t>
  </si>
  <si>
    <t>UNREIMBURSED EXPENSES</t>
  </si>
  <si>
    <t xml:space="preserve">Scale-Up Programs </t>
  </si>
  <si>
    <t xml:space="preserve">           SC Regional Scale-Up Programming Support</t>
  </si>
  <si>
    <t xml:space="preserve">           SC Regional STEM Network Management</t>
  </si>
  <si>
    <t>Print/Copy/Postage</t>
  </si>
  <si>
    <t>Engineering the Future (EtF)</t>
  </si>
  <si>
    <t>PowerTeaching Math (PTM)</t>
  </si>
  <si>
    <t>Project Lead The Way (PLTW)-Launch</t>
  </si>
  <si>
    <t>STEM Festival(s)</t>
  </si>
  <si>
    <t>Making STEM Connections (MSC) - Science Center of Iowa</t>
  </si>
  <si>
    <t>Engineering is Elementary (EiE) - Grant Wood AEA</t>
  </si>
  <si>
    <t>Spatial-Temporal (ST) Math - Mind Research Institute</t>
  </si>
  <si>
    <t>CASE: Agricultural Power and Technology</t>
  </si>
  <si>
    <t>Ramps and Pathways - UNI</t>
  </si>
  <si>
    <t>FIRST Robotics (FRC) UNI</t>
  </si>
  <si>
    <r>
      <t>expenditures as of</t>
    </r>
    <r>
      <rPr>
        <b/>
        <sz val="10"/>
        <color rgb="FFC00000"/>
        <rFont val="Arial"/>
        <family val="2"/>
      </rPr>
      <t xml:space="preserve"> 12/31/2017</t>
    </r>
  </si>
  <si>
    <t>DEC17</t>
  </si>
  <si>
    <t>Dec '17 invioce sumitted 1/12/18</t>
  </si>
  <si>
    <t xml:space="preserve">  PENDING AS OF 12/31/2017</t>
  </si>
  <si>
    <t>State funds received or pending payment as of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</si>
</sst>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0.0000%"/>
    <numFmt numFmtId="165" formatCode="m/d/yy;@"/>
  </numFmts>
  <fonts count="51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3333FF"/>
      <name val="Arial"/>
      <family val="2"/>
    </font>
    <font>
      <b/>
      <sz val="11"/>
      <color rgb="FF3333FF"/>
      <name val="Arial"/>
      <family val="2"/>
    </font>
    <font>
      <u/>
      <sz val="10"/>
      <color rgb="FF3333FF"/>
      <name val="Arial"/>
      <family val="2"/>
    </font>
    <font>
      <b/>
      <i/>
      <sz val="10"/>
      <name val="Arial"/>
      <family val="2"/>
    </font>
    <font>
      <b/>
      <u/>
      <sz val="11"/>
      <color rgb="FF3333FF"/>
      <name val="Arial"/>
      <family val="2"/>
    </font>
    <font>
      <b/>
      <sz val="8"/>
      <name val="Arial"/>
      <family val="2"/>
    </font>
    <font>
      <sz val="11"/>
      <color rgb="FF3333FF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8"/>
      <name val="Helv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00"/>
      <name val="Arial"/>
      <family val="2"/>
    </font>
    <font>
      <b/>
      <u/>
      <sz val="10"/>
      <color rgb="FF3333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7">
    <xf numFmtId="39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0" borderId="0"/>
    <xf numFmtId="0" fontId="4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0" borderId="0"/>
    <xf numFmtId="0" fontId="22" fillId="0" borderId="0"/>
    <xf numFmtId="0" fontId="22" fillId="0" borderId="0"/>
    <xf numFmtId="0" fontId="2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1" fillId="8" borderId="9" applyNumberFormat="0" applyFont="0" applyAlignment="0" applyProtection="0"/>
  </cellStyleXfs>
  <cellXfs count="128">
    <xf numFmtId="39" fontId="0" fillId="0" borderId="0" xfId="0"/>
    <xf numFmtId="39" fontId="27" fillId="0" borderId="0" xfId="0" applyFont="1" applyFill="1" applyAlignment="1" applyProtection="1">
      <alignment horizontal="left"/>
    </xf>
    <xf numFmtId="39" fontId="27" fillId="0" borderId="0" xfId="0" applyFont="1" applyFill="1"/>
    <xf numFmtId="39" fontId="29" fillId="0" borderId="0" xfId="0" applyFont="1" applyFill="1"/>
    <xf numFmtId="164" fontId="27" fillId="0" borderId="0" xfId="0" applyNumberFormat="1" applyFont="1" applyFill="1"/>
    <xf numFmtId="39" fontId="30" fillId="0" borderId="0" xfId="0" applyFont="1" applyFill="1"/>
    <xf numFmtId="39" fontId="27" fillId="0" borderId="0" xfId="0" applyFont="1" applyFill="1" applyProtection="1"/>
    <xf numFmtId="39" fontId="22" fillId="0" borderId="0" xfId="0" applyFont="1" applyFill="1"/>
    <xf numFmtId="39" fontId="31" fillId="0" borderId="0" xfId="0" applyFont="1" applyFill="1"/>
    <xf numFmtId="164" fontId="22" fillId="0" borderId="0" xfId="0" applyNumberFormat="1" applyFont="1" applyFill="1"/>
    <xf numFmtId="39" fontId="32" fillId="0" borderId="0" xfId="0" applyFont="1" applyFill="1"/>
    <xf numFmtId="39" fontId="27" fillId="0" borderId="0" xfId="0" applyFont="1" applyFill="1" applyAlignment="1">
      <alignment horizontal="center"/>
    </xf>
    <xf numFmtId="39" fontId="33" fillId="0" borderId="0" xfId="0" applyFont="1" applyFill="1" applyAlignment="1">
      <alignment horizontal="center"/>
    </xf>
    <xf numFmtId="14" fontId="34" fillId="0" borderId="0" xfId="0" applyNumberFormat="1" applyFont="1" applyFill="1" applyAlignment="1">
      <alignment horizontal="center"/>
    </xf>
    <xf numFmtId="39" fontId="27" fillId="0" borderId="0" xfId="0" applyFont="1" applyFill="1" applyAlignment="1" applyProtection="1">
      <alignment horizontal="center"/>
    </xf>
    <xf numFmtId="14" fontId="33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 applyProtection="1">
      <alignment horizontal="center"/>
    </xf>
    <xf numFmtId="165" fontId="35" fillId="0" borderId="0" xfId="0" applyNumberFormat="1" applyFont="1" applyFill="1" applyAlignment="1">
      <alignment horizontal="center"/>
    </xf>
    <xf numFmtId="39" fontId="36" fillId="0" borderId="0" xfId="0" applyFont="1" applyFill="1" applyAlignment="1">
      <alignment horizontal="center"/>
    </xf>
    <xf numFmtId="49" fontId="27" fillId="0" borderId="1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horizontal="center"/>
    </xf>
    <xf numFmtId="49" fontId="27" fillId="0" borderId="12" xfId="0" applyNumberFormat="1" applyFont="1" applyFill="1" applyBorder="1" applyAlignment="1">
      <alignment horizontal="center"/>
    </xf>
    <xf numFmtId="49" fontId="27" fillId="0" borderId="0" xfId="0" applyNumberFormat="1" applyFont="1" applyFill="1"/>
    <xf numFmtId="39" fontId="27" fillId="0" borderId="1" xfId="0" applyFont="1" applyFill="1" applyBorder="1" applyAlignment="1" applyProtection="1">
      <alignment horizontal="center"/>
    </xf>
    <xf numFmtId="164" fontId="27" fillId="0" borderId="1" xfId="0" applyNumberFormat="1" applyFont="1" applyFill="1" applyBorder="1" applyAlignment="1" applyProtection="1">
      <alignment horizontal="center"/>
    </xf>
    <xf numFmtId="39" fontId="39" fillId="0" borderId="0" xfId="0" applyFont="1" applyFill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39" fontId="27" fillId="0" borderId="0" xfId="0" applyFont="1" applyFill="1" applyBorder="1" applyAlignment="1" applyProtection="1">
      <alignment horizontal="center"/>
    </xf>
    <xf numFmtId="164" fontId="27" fillId="0" borderId="0" xfId="0" applyNumberFormat="1" applyFont="1" applyFill="1" applyBorder="1" applyAlignment="1" applyProtection="1">
      <alignment horizontal="center"/>
    </xf>
    <xf numFmtId="39" fontId="41" fillId="0" borderId="0" xfId="0" applyFont="1" applyFill="1"/>
    <xf numFmtId="39" fontId="22" fillId="0" borderId="0" xfId="0" applyFont="1" applyFill="1" applyAlignment="1" applyProtection="1">
      <alignment horizontal="left"/>
    </xf>
    <xf numFmtId="39" fontId="22" fillId="0" borderId="0" xfId="0" applyFont="1" applyFill="1" applyBorder="1" applyProtection="1"/>
    <xf numFmtId="7" fontId="22" fillId="0" borderId="0" xfId="0" applyNumberFormat="1" applyFont="1" applyFill="1" applyBorder="1" applyProtection="1"/>
    <xf numFmtId="164" fontId="22" fillId="0" borderId="0" xfId="0" applyNumberFormat="1" applyFont="1" applyFill="1" applyBorder="1"/>
    <xf numFmtId="7" fontId="41" fillId="0" borderId="0" xfId="0" applyNumberFormat="1" applyFont="1" applyFill="1" applyBorder="1" applyProtection="1"/>
    <xf numFmtId="4" fontId="42" fillId="0" borderId="0" xfId="46" applyNumberFormat="1" applyFont="1" applyFill="1" applyAlignment="1">
      <alignment wrapText="1"/>
    </xf>
    <xf numFmtId="164" fontId="22" fillId="0" borderId="12" xfId="0" applyNumberFormat="1" applyFont="1" applyFill="1" applyBorder="1"/>
    <xf numFmtId="39" fontId="22" fillId="0" borderId="0" xfId="0" applyFont="1"/>
    <xf numFmtId="39" fontId="31" fillId="0" borderId="0" xfId="0" applyFont="1"/>
    <xf numFmtId="164" fontId="22" fillId="0" borderId="0" xfId="0" applyNumberFormat="1" applyFont="1"/>
    <xf numFmtId="39" fontId="32" fillId="0" borderId="0" xfId="0" applyFont="1"/>
    <xf numFmtId="39" fontId="22" fillId="0" borderId="12" xfId="0" applyFont="1" applyBorder="1"/>
    <xf numFmtId="39" fontId="22" fillId="0" borderId="0" xfId="0" applyFont="1" applyFill="1" applyBorder="1"/>
    <xf numFmtId="39" fontId="37" fillId="0" borderId="0" xfId="0" applyFont="1" applyFill="1" applyAlignment="1">
      <alignment horizontal="center"/>
    </xf>
    <xf numFmtId="39" fontId="22" fillId="0" borderId="0" xfId="0" applyFont="1" applyFill="1" applyBorder="1" applyAlignment="1">
      <alignment horizontal="right"/>
    </xf>
    <xf numFmtId="39" fontId="31" fillId="0" borderId="0" xfId="0" applyFont="1" applyFill="1" applyBorder="1"/>
    <xf numFmtId="39" fontId="22" fillId="0" borderId="12" xfId="0" applyFont="1" applyFill="1" applyBorder="1"/>
    <xf numFmtId="39" fontId="22" fillId="0" borderId="12" xfId="0" applyFont="1" applyFill="1" applyBorder="1" applyProtection="1"/>
    <xf numFmtId="39" fontId="22" fillId="35" borderId="12" xfId="0" applyFont="1" applyFill="1" applyBorder="1"/>
    <xf numFmtId="4" fontId="22" fillId="0" borderId="0" xfId="46" applyNumberFormat="1" applyFont="1" applyFill="1" applyAlignment="1">
      <alignment wrapText="1"/>
    </xf>
    <xf numFmtId="49" fontId="33" fillId="0" borderId="0" xfId="0" quotePrefix="1" applyNumberFormat="1" applyFont="1" applyFill="1" applyAlignment="1">
      <alignment horizontal="center"/>
    </xf>
    <xf numFmtId="39" fontId="50" fillId="0" borderId="0" xfId="0" applyFont="1" applyFill="1" applyAlignment="1">
      <alignment horizontal="center"/>
    </xf>
    <xf numFmtId="39" fontId="22" fillId="0" borderId="0" xfId="0" applyFont="1" applyBorder="1" applyAlignment="1">
      <alignment horizontal="right"/>
    </xf>
    <xf numFmtId="39" fontId="22" fillId="33" borderId="0" xfId="0" applyFont="1" applyFill="1" applyAlignment="1" applyProtection="1">
      <alignment horizontal="left" indent="5"/>
    </xf>
    <xf numFmtId="164" fontId="22" fillId="33" borderId="13" xfId="0" applyNumberFormat="1" applyFont="1" applyFill="1" applyBorder="1"/>
    <xf numFmtId="39" fontId="22" fillId="33" borderId="0" xfId="0" applyFont="1" applyFill="1" applyAlignment="1" applyProtection="1">
      <alignment horizontal="left"/>
    </xf>
    <xf numFmtId="7" fontId="22" fillId="0" borderId="11" xfId="0" applyNumberFormat="1" applyFont="1" applyFill="1" applyBorder="1" applyProtection="1"/>
    <xf numFmtId="39" fontId="22" fillId="33" borderId="14" xfId="0" applyFont="1" applyFill="1" applyBorder="1" applyProtection="1"/>
    <xf numFmtId="39" fontId="22" fillId="0" borderId="0" xfId="0" applyFont="1" applyFill="1" applyBorder="1"/>
    <xf numFmtId="39" fontId="22" fillId="33" borderId="0" xfId="0" applyFont="1" applyFill="1" applyAlignment="1" applyProtection="1">
      <alignment horizontal="left" indent="3"/>
    </xf>
    <xf numFmtId="39" fontId="48" fillId="0" borderId="0" xfId="0" applyFont="1" applyBorder="1" applyAlignment="1">
      <alignment horizontal="left"/>
    </xf>
    <xf numFmtId="39" fontId="48" fillId="36" borderId="0" xfId="0" applyFont="1" applyFill="1" applyAlignment="1">
      <alignment horizontal="left"/>
    </xf>
    <xf numFmtId="4" fontId="42" fillId="0" borderId="0" xfId="41" applyNumberFormat="1" applyFont="1" applyFill="1" applyAlignment="1">
      <alignment wrapText="1"/>
    </xf>
    <xf numFmtId="39" fontId="35" fillId="0" borderId="14" xfId="0" applyFont="1" applyFill="1" applyBorder="1" applyProtection="1"/>
    <xf numFmtId="39" fontId="22" fillId="0" borderId="0" xfId="0" applyFont="1"/>
    <xf numFmtId="7" fontId="35" fillId="0" borderId="0" xfId="0" applyNumberFormat="1" applyFont="1" applyFill="1" applyBorder="1" applyProtection="1"/>
    <xf numFmtId="4" fontId="22" fillId="0" borderId="0" xfId="0" applyNumberFormat="1" applyFont="1" applyFill="1"/>
    <xf numFmtId="7" fontId="35" fillId="0" borderId="11" xfId="0" applyNumberFormat="1" applyFont="1" applyFill="1" applyBorder="1" applyProtection="1"/>
    <xf numFmtId="49" fontId="27" fillId="0" borderId="0" xfId="0" applyNumberFormat="1" applyFont="1" applyFill="1" applyBorder="1" applyAlignment="1" applyProtection="1">
      <alignment horizontal="center"/>
    </xf>
    <xf numFmtId="39" fontId="27" fillId="0" borderId="0" xfId="0" applyFont="1" applyFill="1" applyBorder="1" applyAlignment="1" applyProtection="1">
      <alignment horizontal="center"/>
    </xf>
    <xf numFmtId="39" fontId="22" fillId="0" borderId="0" xfId="0" applyFont="1" applyFill="1" applyBorder="1" applyAlignment="1" applyProtection="1">
      <alignment horizontal="left"/>
    </xf>
    <xf numFmtId="7" fontId="22" fillId="0" borderId="0" xfId="0" applyNumberFormat="1" applyFont="1" applyFill="1" applyBorder="1" applyProtection="1"/>
    <xf numFmtId="39" fontId="22" fillId="0" borderId="0" xfId="0" applyFont="1" applyAlignment="1">
      <alignment horizontal="left"/>
    </xf>
    <xf numFmtId="39" fontId="22" fillId="0" borderId="0" xfId="0" applyFont="1" applyFill="1" applyAlignment="1" applyProtection="1">
      <alignment horizontal="left"/>
    </xf>
    <xf numFmtId="7" fontId="22" fillId="0" borderId="0" xfId="0" applyNumberFormat="1" applyFont="1" applyFill="1"/>
    <xf numFmtId="39" fontId="22" fillId="36" borderId="0" xfId="0" applyFont="1" applyFill="1" applyAlignment="1">
      <alignment horizontal="center"/>
    </xf>
    <xf numFmtId="7" fontId="22" fillId="0" borderId="0" xfId="0" applyNumberFormat="1" applyFont="1" applyFill="1" applyAlignment="1">
      <alignment horizontal="left"/>
    </xf>
    <xf numFmtId="39" fontId="22" fillId="0" borderId="0" xfId="0" applyFont="1" applyFill="1" applyAlignment="1" applyProtection="1">
      <alignment horizontal="left" indent="2"/>
    </xf>
    <xf numFmtId="164" fontId="22" fillId="33" borderId="0" xfId="0" applyNumberFormat="1" applyFont="1" applyFill="1"/>
    <xf numFmtId="7" fontId="22" fillId="0" borderId="13" xfId="0" applyNumberFormat="1" applyFont="1" applyFill="1" applyBorder="1" applyProtection="1"/>
    <xf numFmtId="39" fontId="22" fillId="0" borderId="0" xfId="0" applyFont="1" applyFill="1" applyAlignment="1" applyProtection="1">
      <alignment horizontal="left" indent="4"/>
    </xf>
    <xf numFmtId="39" fontId="22" fillId="0" borderId="0" xfId="0" applyFont="1" applyBorder="1" applyAlignment="1">
      <alignment horizontal="center"/>
    </xf>
    <xf numFmtId="39" fontId="22" fillId="0" borderId="0" xfId="0" applyFont="1" applyAlignment="1">
      <alignment horizontal="center"/>
    </xf>
    <xf numFmtId="164" fontId="22" fillId="0" borderId="13" xfId="0" applyNumberFormat="1" applyFont="1" applyFill="1" applyBorder="1"/>
    <xf numFmtId="39" fontId="27" fillId="0" borderId="0" xfId="0" applyFont="1" applyFill="1"/>
    <xf numFmtId="164" fontId="22" fillId="33" borderId="12" xfId="0" applyNumberFormat="1" applyFont="1" applyFill="1" applyBorder="1"/>
    <xf numFmtId="39" fontId="22" fillId="0" borderId="0" xfId="0" applyFont="1" applyFill="1"/>
    <xf numFmtId="39" fontId="27" fillId="0" borderId="0" xfId="0" applyFont="1" applyFill="1" applyAlignment="1">
      <alignment horizontal="right"/>
    </xf>
    <xf numFmtId="39" fontId="48" fillId="0" borderId="0" xfId="0" applyFont="1" applyAlignment="1">
      <alignment horizontal="left"/>
    </xf>
    <xf numFmtId="0" fontId="49" fillId="33" borderId="0" xfId="41" applyFont="1" applyFill="1" applyAlignment="1">
      <alignment horizontal="left" indent="5"/>
    </xf>
    <xf numFmtId="39" fontId="47" fillId="0" borderId="0" xfId="0" applyFont="1" applyFill="1" applyAlignment="1">
      <alignment horizontal="left"/>
    </xf>
    <xf numFmtId="39" fontId="22" fillId="33" borderId="0" xfId="0" applyFont="1" applyFill="1" applyAlignment="1" applyProtection="1">
      <alignment horizontal="left" indent="4"/>
    </xf>
    <xf numFmtId="39" fontId="22" fillId="0" borderId="0" xfId="0" applyFont="1" applyFill="1" applyBorder="1" applyAlignment="1">
      <alignment horizontal="center"/>
    </xf>
    <xf numFmtId="39" fontId="35" fillId="0" borderId="0" xfId="0" applyFont="1" applyFill="1"/>
    <xf numFmtId="39" fontId="22" fillId="33" borderId="0" xfId="0" applyFont="1" applyFill="1" applyProtection="1"/>
    <xf numFmtId="4" fontId="42" fillId="33" borderId="0" xfId="46" applyNumberFormat="1" applyFont="1" applyFill="1" applyAlignment="1">
      <alignment wrapText="1"/>
    </xf>
    <xf numFmtId="39" fontId="22" fillId="0" borderId="0" xfId="0" applyFont="1" applyFill="1" applyBorder="1" applyProtection="1"/>
    <xf numFmtId="164" fontId="27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/>
    <xf numFmtId="39" fontId="22" fillId="0" borderId="0" xfId="0" applyFont="1" applyFill="1" applyAlignment="1" applyProtection="1">
      <alignment horizontal="left" indent="1"/>
    </xf>
    <xf numFmtId="7" fontId="35" fillId="0" borderId="13" xfId="0" applyNumberFormat="1" applyFont="1" applyFill="1" applyBorder="1" applyProtection="1"/>
    <xf numFmtId="164" fontId="22" fillId="0" borderId="11" xfId="0" applyNumberFormat="1" applyFont="1" applyFill="1" applyBorder="1"/>
    <xf numFmtId="0" fontId="42" fillId="0" borderId="0" xfId="41" applyFont="1" applyFill="1" applyAlignment="1">
      <alignment horizontal="left" indent="4"/>
    </xf>
    <xf numFmtId="39" fontId="47" fillId="0" borderId="12" xfId="0" applyFont="1" applyFill="1" applyBorder="1" applyAlignment="1">
      <alignment horizontal="right"/>
    </xf>
    <xf numFmtId="39" fontId="47" fillId="0" borderId="0" xfId="0" applyFont="1" applyFill="1" applyAlignment="1">
      <alignment horizontal="right"/>
    </xf>
    <xf numFmtId="164" fontId="22" fillId="0" borderId="0" xfId="0" applyNumberFormat="1" applyFont="1" applyFill="1"/>
    <xf numFmtId="39" fontId="22" fillId="0" borderId="0" xfId="0" applyFont="1" applyBorder="1"/>
    <xf numFmtId="39" fontId="22" fillId="33" borderId="0" xfId="0" applyFont="1" applyFill="1" applyAlignment="1" applyProtection="1">
      <alignment horizontal="left" indent="19"/>
    </xf>
    <xf numFmtId="39" fontId="22" fillId="33" borderId="0" xfId="0" applyFont="1" applyFill="1"/>
    <xf numFmtId="39" fontId="27" fillId="0" borderId="0" xfId="0" applyFont="1" applyFill="1" applyAlignment="1" applyProtection="1">
      <alignment horizontal="left"/>
    </xf>
    <xf numFmtId="49" fontId="27" fillId="0" borderId="0" xfId="0" applyNumberFormat="1" applyFont="1" applyFill="1"/>
    <xf numFmtId="39" fontId="22" fillId="0" borderId="0" xfId="0" applyFont="1" applyFill="1" applyProtection="1"/>
    <xf numFmtId="39" fontId="48" fillId="33" borderId="0" xfId="0" applyFont="1" applyFill="1" applyAlignment="1">
      <alignment horizontal="left"/>
    </xf>
    <xf numFmtId="0" fontId="42" fillId="0" borderId="0" xfId="41" applyFont="1" applyFill="1" applyAlignment="1">
      <alignment horizontal="left" indent="6"/>
    </xf>
    <xf numFmtId="39" fontId="22" fillId="0" borderId="13" xfId="0" applyFont="1" applyBorder="1"/>
    <xf numFmtId="39" fontId="22" fillId="35" borderId="0" xfId="0" applyFont="1" applyFill="1"/>
    <xf numFmtId="39" fontId="22" fillId="34" borderId="11" xfId="0" applyFont="1" applyFill="1" applyBorder="1"/>
    <xf numFmtId="7" fontId="43" fillId="0" borderId="0" xfId="0" applyNumberFormat="1" applyFont="1" applyFill="1" applyBorder="1" applyProtection="1"/>
    <xf numFmtId="39" fontId="22" fillId="0" borderId="0" xfId="0" applyFont="1" applyFill="1" applyBorder="1" applyAlignment="1">
      <alignment horizontal="right"/>
    </xf>
    <xf numFmtId="39" fontId="22" fillId="0" borderId="0" xfId="0" quotePrefix="1" applyFont="1" applyFill="1"/>
    <xf numFmtId="49" fontId="27" fillId="0" borderId="0" xfId="0" applyNumberFormat="1" applyFont="1" applyFill="1" applyBorder="1" applyAlignment="1">
      <alignment horizontal="center"/>
    </xf>
    <xf numFmtId="39" fontId="22" fillId="35" borderId="0" xfId="0" applyFont="1" applyFill="1" applyProtection="1"/>
    <xf numFmtId="39" fontId="33" fillId="0" borderId="0" xfId="0" applyFont="1" applyFill="1"/>
    <xf numFmtId="39" fontId="22" fillId="36" borderId="0" xfId="0" applyFont="1" applyFill="1"/>
    <xf numFmtId="39" fontId="22" fillId="36" borderId="0" xfId="0" applyFont="1" applyFill="1" applyAlignment="1" applyProtection="1">
      <alignment horizontal="right"/>
    </xf>
    <xf numFmtId="164" fontId="22" fillId="36" borderId="0" xfId="0" applyNumberFormat="1" applyFont="1" applyFill="1"/>
    <xf numFmtId="0" fontId="46" fillId="0" borderId="0" xfId="41" applyFont="1" applyFill="1" applyAlignment="1">
      <alignment horizontal="left" vertical="top"/>
    </xf>
    <xf numFmtId="0" fontId="45" fillId="0" borderId="0" xfId="41" applyFont="1" applyFill="1" applyAlignment="1">
      <alignment horizontal="left" vertical="top"/>
    </xf>
  </cellXfs>
  <cellStyles count="317">
    <cellStyle name="20% - Accent1" xfId="18" builtinId="30" customBuiltin="1"/>
    <cellStyle name="20% - Accent1 2" xfId="49"/>
    <cellStyle name="20% - Accent1 2 2" xfId="102"/>
    <cellStyle name="20% - Accent1 2 2 2" xfId="290"/>
    <cellStyle name="20% - Accent1 2 2 3" xfId="197"/>
    <cellStyle name="20% - Accent1 2 3" xfId="76"/>
    <cellStyle name="20% - Accent1 2 3 2" xfId="264"/>
    <cellStyle name="20% - Accent1 2 3 3" xfId="171"/>
    <cellStyle name="20% - Accent1 2 4" xfId="237"/>
    <cellStyle name="20% - Accent1 2 5" xfId="144"/>
    <cellStyle name="20% - Accent1 3" xfId="89"/>
    <cellStyle name="20% - Accent1 3 2" xfId="277"/>
    <cellStyle name="20% - Accent1 3 3" xfId="184"/>
    <cellStyle name="20% - Accent1 4" xfId="63"/>
    <cellStyle name="20% - Accent1 4 2" xfId="251"/>
    <cellStyle name="20% - Accent1 4 3" xfId="158"/>
    <cellStyle name="20% - Accent1 5" xfId="115"/>
    <cellStyle name="20% - Accent1 5 2" xfId="303"/>
    <cellStyle name="20% - Accent1 5 3" xfId="210"/>
    <cellStyle name="20% - Accent1 6" xfId="224"/>
    <cellStyle name="20% - Accent1 7" xfId="131"/>
    <cellStyle name="20% - Accent2" xfId="22" builtinId="34" customBuiltin="1"/>
    <cellStyle name="20% - Accent2 2" xfId="51"/>
    <cellStyle name="20% - Accent2 2 2" xfId="104"/>
    <cellStyle name="20% - Accent2 2 2 2" xfId="292"/>
    <cellStyle name="20% - Accent2 2 2 3" xfId="199"/>
    <cellStyle name="20% - Accent2 2 3" xfId="78"/>
    <cellStyle name="20% - Accent2 2 3 2" xfId="266"/>
    <cellStyle name="20% - Accent2 2 3 3" xfId="173"/>
    <cellStyle name="20% - Accent2 2 4" xfId="239"/>
    <cellStyle name="20% - Accent2 2 5" xfId="146"/>
    <cellStyle name="20% - Accent2 3" xfId="91"/>
    <cellStyle name="20% - Accent2 3 2" xfId="279"/>
    <cellStyle name="20% - Accent2 3 3" xfId="186"/>
    <cellStyle name="20% - Accent2 4" xfId="65"/>
    <cellStyle name="20% - Accent2 4 2" xfId="253"/>
    <cellStyle name="20% - Accent2 4 3" xfId="160"/>
    <cellStyle name="20% - Accent2 5" xfId="117"/>
    <cellStyle name="20% - Accent2 5 2" xfId="305"/>
    <cellStyle name="20% - Accent2 5 3" xfId="212"/>
    <cellStyle name="20% - Accent2 6" xfId="226"/>
    <cellStyle name="20% - Accent2 7" xfId="133"/>
    <cellStyle name="20% - Accent3" xfId="26" builtinId="38" customBuiltin="1"/>
    <cellStyle name="20% - Accent3 2" xfId="53"/>
    <cellStyle name="20% - Accent3 2 2" xfId="106"/>
    <cellStyle name="20% - Accent3 2 2 2" xfId="294"/>
    <cellStyle name="20% - Accent3 2 2 3" xfId="201"/>
    <cellStyle name="20% - Accent3 2 3" xfId="80"/>
    <cellStyle name="20% - Accent3 2 3 2" xfId="268"/>
    <cellStyle name="20% - Accent3 2 3 3" xfId="175"/>
    <cellStyle name="20% - Accent3 2 4" xfId="241"/>
    <cellStyle name="20% - Accent3 2 5" xfId="148"/>
    <cellStyle name="20% - Accent3 3" xfId="93"/>
    <cellStyle name="20% - Accent3 3 2" xfId="281"/>
    <cellStyle name="20% - Accent3 3 3" xfId="188"/>
    <cellStyle name="20% - Accent3 4" xfId="67"/>
    <cellStyle name="20% - Accent3 4 2" xfId="255"/>
    <cellStyle name="20% - Accent3 4 3" xfId="162"/>
    <cellStyle name="20% - Accent3 5" xfId="119"/>
    <cellStyle name="20% - Accent3 5 2" xfId="307"/>
    <cellStyle name="20% - Accent3 5 3" xfId="214"/>
    <cellStyle name="20% - Accent3 6" xfId="228"/>
    <cellStyle name="20% - Accent3 7" xfId="135"/>
    <cellStyle name="20% - Accent4" xfId="30" builtinId="42" customBuiltin="1"/>
    <cellStyle name="20% - Accent4 2" xfId="55"/>
    <cellStyle name="20% - Accent4 2 2" xfId="108"/>
    <cellStyle name="20% - Accent4 2 2 2" xfId="296"/>
    <cellStyle name="20% - Accent4 2 2 3" xfId="203"/>
    <cellStyle name="20% - Accent4 2 3" xfId="82"/>
    <cellStyle name="20% - Accent4 2 3 2" xfId="270"/>
    <cellStyle name="20% - Accent4 2 3 3" xfId="177"/>
    <cellStyle name="20% - Accent4 2 4" xfId="243"/>
    <cellStyle name="20% - Accent4 2 5" xfId="150"/>
    <cellStyle name="20% - Accent4 3" xfId="95"/>
    <cellStyle name="20% - Accent4 3 2" xfId="283"/>
    <cellStyle name="20% - Accent4 3 3" xfId="190"/>
    <cellStyle name="20% - Accent4 4" xfId="69"/>
    <cellStyle name="20% - Accent4 4 2" xfId="257"/>
    <cellStyle name="20% - Accent4 4 3" xfId="164"/>
    <cellStyle name="20% - Accent4 5" xfId="121"/>
    <cellStyle name="20% - Accent4 5 2" xfId="309"/>
    <cellStyle name="20% - Accent4 5 3" xfId="216"/>
    <cellStyle name="20% - Accent4 6" xfId="230"/>
    <cellStyle name="20% - Accent4 7" xfId="137"/>
    <cellStyle name="20% - Accent5" xfId="34" builtinId="46" customBuiltin="1"/>
    <cellStyle name="20% - Accent5 2" xfId="57"/>
    <cellStyle name="20% - Accent5 2 2" xfId="110"/>
    <cellStyle name="20% - Accent5 2 2 2" xfId="298"/>
    <cellStyle name="20% - Accent5 2 2 3" xfId="205"/>
    <cellStyle name="20% - Accent5 2 3" xfId="84"/>
    <cellStyle name="20% - Accent5 2 3 2" xfId="272"/>
    <cellStyle name="20% - Accent5 2 3 3" xfId="179"/>
    <cellStyle name="20% - Accent5 2 4" xfId="245"/>
    <cellStyle name="20% - Accent5 2 5" xfId="152"/>
    <cellStyle name="20% - Accent5 3" xfId="97"/>
    <cellStyle name="20% - Accent5 3 2" xfId="285"/>
    <cellStyle name="20% - Accent5 3 3" xfId="192"/>
    <cellStyle name="20% - Accent5 4" xfId="71"/>
    <cellStyle name="20% - Accent5 4 2" xfId="259"/>
    <cellStyle name="20% - Accent5 4 3" xfId="166"/>
    <cellStyle name="20% - Accent5 5" xfId="123"/>
    <cellStyle name="20% - Accent5 5 2" xfId="311"/>
    <cellStyle name="20% - Accent5 5 3" xfId="218"/>
    <cellStyle name="20% - Accent5 6" xfId="232"/>
    <cellStyle name="20% - Accent5 7" xfId="139"/>
    <cellStyle name="20% - Accent6" xfId="38" builtinId="50" customBuiltin="1"/>
    <cellStyle name="20% - Accent6 2" xfId="59"/>
    <cellStyle name="20% - Accent6 2 2" xfId="112"/>
    <cellStyle name="20% - Accent6 2 2 2" xfId="300"/>
    <cellStyle name="20% - Accent6 2 2 3" xfId="207"/>
    <cellStyle name="20% - Accent6 2 3" xfId="86"/>
    <cellStyle name="20% - Accent6 2 3 2" xfId="274"/>
    <cellStyle name="20% - Accent6 2 3 3" xfId="181"/>
    <cellStyle name="20% - Accent6 2 4" xfId="247"/>
    <cellStyle name="20% - Accent6 2 5" xfId="154"/>
    <cellStyle name="20% - Accent6 3" xfId="99"/>
    <cellStyle name="20% - Accent6 3 2" xfId="287"/>
    <cellStyle name="20% - Accent6 3 3" xfId="194"/>
    <cellStyle name="20% - Accent6 4" xfId="73"/>
    <cellStyle name="20% - Accent6 4 2" xfId="261"/>
    <cellStyle name="20% - Accent6 4 3" xfId="168"/>
    <cellStyle name="20% - Accent6 5" xfId="125"/>
    <cellStyle name="20% - Accent6 5 2" xfId="313"/>
    <cellStyle name="20% - Accent6 5 3" xfId="220"/>
    <cellStyle name="20% - Accent6 6" xfId="234"/>
    <cellStyle name="20% - Accent6 7" xfId="141"/>
    <cellStyle name="40% - Accent1" xfId="19" builtinId="31" customBuiltin="1"/>
    <cellStyle name="40% - Accent1 2" xfId="50"/>
    <cellStyle name="40% - Accent1 2 2" xfId="103"/>
    <cellStyle name="40% - Accent1 2 2 2" xfId="291"/>
    <cellStyle name="40% - Accent1 2 2 3" xfId="198"/>
    <cellStyle name="40% - Accent1 2 3" xfId="77"/>
    <cellStyle name="40% - Accent1 2 3 2" xfId="265"/>
    <cellStyle name="40% - Accent1 2 3 3" xfId="172"/>
    <cellStyle name="40% - Accent1 2 4" xfId="238"/>
    <cellStyle name="40% - Accent1 2 5" xfId="145"/>
    <cellStyle name="40% - Accent1 3" xfId="90"/>
    <cellStyle name="40% - Accent1 3 2" xfId="278"/>
    <cellStyle name="40% - Accent1 3 3" xfId="185"/>
    <cellStyle name="40% - Accent1 4" xfId="64"/>
    <cellStyle name="40% - Accent1 4 2" xfId="252"/>
    <cellStyle name="40% - Accent1 4 3" xfId="159"/>
    <cellStyle name="40% - Accent1 5" xfId="116"/>
    <cellStyle name="40% - Accent1 5 2" xfId="304"/>
    <cellStyle name="40% - Accent1 5 3" xfId="211"/>
    <cellStyle name="40% - Accent1 6" xfId="225"/>
    <cellStyle name="40% - Accent1 7" xfId="132"/>
    <cellStyle name="40% - Accent2" xfId="23" builtinId="35" customBuiltin="1"/>
    <cellStyle name="40% - Accent2 2" xfId="52"/>
    <cellStyle name="40% - Accent2 2 2" xfId="105"/>
    <cellStyle name="40% - Accent2 2 2 2" xfId="293"/>
    <cellStyle name="40% - Accent2 2 2 3" xfId="200"/>
    <cellStyle name="40% - Accent2 2 3" xfId="79"/>
    <cellStyle name="40% - Accent2 2 3 2" xfId="267"/>
    <cellStyle name="40% - Accent2 2 3 3" xfId="174"/>
    <cellStyle name="40% - Accent2 2 4" xfId="240"/>
    <cellStyle name="40% - Accent2 2 5" xfId="147"/>
    <cellStyle name="40% - Accent2 3" xfId="92"/>
    <cellStyle name="40% - Accent2 3 2" xfId="280"/>
    <cellStyle name="40% - Accent2 3 3" xfId="187"/>
    <cellStyle name="40% - Accent2 4" xfId="66"/>
    <cellStyle name="40% - Accent2 4 2" xfId="254"/>
    <cellStyle name="40% - Accent2 4 3" xfId="161"/>
    <cellStyle name="40% - Accent2 5" xfId="118"/>
    <cellStyle name="40% - Accent2 5 2" xfId="306"/>
    <cellStyle name="40% - Accent2 5 3" xfId="213"/>
    <cellStyle name="40% - Accent2 6" xfId="227"/>
    <cellStyle name="40% - Accent2 7" xfId="134"/>
    <cellStyle name="40% - Accent3" xfId="27" builtinId="39" customBuiltin="1"/>
    <cellStyle name="40% - Accent3 2" xfId="54"/>
    <cellStyle name="40% - Accent3 2 2" xfId="107"/>
    <cellStyle name="40% - Accent3 2 2 2" xfId="295"/>
    <cellStyle name="40% - Accent3 2 2 3" xfId="202"/>
    <cellStyle name="40% - Accent3 2 3" xfId="81"/>
    <cellStyle name="40% - Accent3 2 3 2" xfId="269"/>
    <cellStyle name="40% - Accent3 2 3 3" xfId="176"/>
    <cellStyle name="40% - Accent3 2 4" xfId="242"/>
    <cellStyle name="40% - Accent3 2 5" xfId="149"/>
    <cellStyle name="40% - Accent3 3" xfId="94"/>
    <cellStyle name="40% - Accent3 3 2" xfId="282"/>
    <cellStyle name="40% - Accent3 3 3" xfId="189"/>
    <cellStyle name="40% - Accent3 4" xfId="68"/>
    <cellStyle name="40% - Accent3 4 2" xfId="256"/>
    <cellStyle name="40% - Accent3 4 3" xfId="163"/>
    <cellStyle name="40% - Accent3 5" xfId="120"/>
    <cellStyle name="40% - Accent3 5 2" xfId="308"/>
    <cellStyle name="40% - Accent3 5 3" xfId="215"/>
    <cellStyle name="40% - Accent3 6" xfId="229"/>
    <cellStyle name="40% - Accent3 7" xfId="136"/>
    <cellStyle name="40% - Accent4" xfId="31" builtinId="43" customBuiltin="1"/>
    <cellStyle name="40% - Accent4 2" xfId="56"/>
    <cellStyle name="40% - Accent4 2 2" xfId="109"/>
    <cellStyle name="40% - Accent4 2 2 2" xfId="297"/>
    <cellStyle name="40% - Accent4 2 2 3" xfId="204"/>
    <cellStyle name="40% - Accent4 2 3" xfId="83"/>
    <cellStyle name="40% - Accent4 2 3 2" xfId="271"/>
    <cellStyle name="40% - Accent4 2 3 3" xfId="178"/>
    <cellStyle name="40% - Accent4 2 4" xfId="244"/>
    <cellStyle name="40% - Accent4 2 5" xfId="151"/>
    <cellStyle name="40% - Accent4 3" xfId="96"/>
    <cellStyle name="40% - Accent4 3 2" xfId="284"/>
    <cellStyle name="40% - Accent4 3 3" xfId="191"/>
    <cellStyle name="40% - Accent4 4" xfId="70"/>
    <cellStyle name="40% - Accent4 4 2" xfId="258"/>
    <cellStyle name="40% - Accent4 4 3" xfId="165"/>
    <cellStyle name="40% - Accent4 5" xfId="122"/>
    <cellStyle name="40% - Accent4 5 2" xfId="310"/>
    <cellStyle name="40% - Accent4 5 3" xfId="217"/>
    <cellStyle name="40% - Accent4 6" xfId="231"/>
    <cellStyle name="40% - Accent4 7" xfId="138"/>
    <cellStyle name="40% - Accent5" xfId="35" builtinId="47" customBuiltin="1"/>
    <cellStyle name="40% - Accent5 2" xfId="58"/>
    <cellStyle name="40% - Accent5 2 2" xfId="111"/>
    <cellStyle name="40% - Accent5 2 2 2" xfId="299"/>
    <cellStyle name="40% - Accent5 2 2 3" xfId="206"/>
    <cellStyle name="40% - Accent5 2 3" xfId="85"/>
    <cellStyle name="40% - Accent5 2 3 2" xfId="273"/>
    <cellStyle name="40% - Accent5 2 3 3" xfId="180"/>
    <cellStyle name="40% - Accent5 2 4" xfId="246"/>
    <cellStyle name="40% - Accent5 2 5" xfId="153"/>
    <cellStyle name="40% - Accent5 3" xfId="98"/>
    <cellStyle name="40% - Accent5 3 2" xfId="286"/>
    <cellStyle name="40% - Accent5 3 3" xfId="193"/>
    <cellStyle name="40% - Accent5 4" xfId="72"/>
    <cellStyle name="40% - Accent5 4 2" xfId="260"/>
    <cellStyle name="40% - Accent5 4 3" xfId="167"/>
    <cellStyle name="40% - Accent5 5" xfId="124"/>
    <cellStyle name="40% - Accent5 5 2" xfId="312"/>
    <cellStyle name="40% - Accent5 5 3" xfId="219"/>
    <cellStyle name="40% - Accent5 6" xfId="233"/>
    <cellStyle name="40% - Accent5 7" xfId="140"/>
    <cellStyle name="40% - Accent6" xfId="39" builtinId="51" customBuiltin="1"/>
    <cellStyle name="40% - Accent6 2" xfId="60"/>
    <cellStyle name="40% - Accent6 2 2" xfId="113"/>
    <cellStyle name="40% - Accent6 2 2 2" xfId="301"/>
    <cellStyle name="40% - Accent6 2 2 3" xfId="208"/>
    <cellStyle name="40% - Accent6 2 3" xfId="87"/>
    <cellStyle name="40% - Accent6 2 3 2" xfId="275"/>
    <cellStyle name="40% - Accent6 2 3 3" xfId="182"/>
    <cellStyle name="40% - Accent6 2 4" xfId="248"/>
    <cellStyle name="40% - Accent6 2 5" xfId="155"/>
    <cellStyle name="40% - Accent6 3" xfId="100"/>
    <cellStyle name="40% - Accent6 3 2" xfId="288"/>
    <cellStyle name="40% - Accent6 3 3" xfId="195"/>
    <cellStyle name="40% - Accent6 4" xfId="74"/>
    <cellStyle name="40% - Accent6 4 2" xfId="262"/>
    <cellStyle name="40% - Accent6 4 3" xfId="169"/>
    <cellStyle name="40% - Accent6 5" xfId="126"/>
    <cellStyle name="40% - Accent6 5 2" xfId="314"/>
    <cellStyle name="40% - Accent6 5 3" xfId="221"/>
    <cellStyle name="40% - Accent6 6" xfId="235"/>
    <cellStyle name="40% - Accent6 7" xfId="142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2" builtinId="9" customBuiltin="1"/>
    <cellStyle name="Followed Hyperlink 2" xfId="43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128"/>
    <cellStyle name="Normal 3" xfId="47"/>
    <cellStyle name="Normal 3 2" xfId="129"/>
    <cellStyle name="Normal 4" xfId="41"/>
    <cellStyle name="Normal 4 2" xfId="61"/>
    <cellStyle name="Normal 4 2 2" xfId="249"/>
    <cellStyle name="Normal 4 2 3" xfId="156"/>
    <cellStyle name="Normal 4 3" xfId="127"/>
    <cellStyle name="Normal 4 3 2" xfId="315"/>
    <cellStyle name="Normal 4 3 3" xfId="222"/>
    <cellStyle name="Note 2" xfId="48"/>
    <cellStyle name="Note 2 2" xfId="62"/>
    <cellStyle name="Note 2 2 2" xfId="114"/>
    <cellStyle name="Note 2 2 2 2" xfId="302"/>
    <cellStyle name="Note 2 2 2 3" xfId="209"/>
    <cellStyle name="Note 2 2 3" xfId="88"/>
    <cellStyle name="Note 2 2 3 2" xfId="276"/>
    <cellStyle name="Note 2 2 3 3" xfId="183"/>
    <cellStyle name="Note 2 2 4" xfId="250"/>
    <cellStyle name="Note 2 2 5" xfId="157"/>
    <cellStyle name="Note 2 3" xfId="101"/>
    <cellStyle name="Note 2 3 2" xfId="289"/>
    <cellStyle name="Note 2 3 3" xfId="196"/>
    <cellStyle name="Note 2 4" xfId="75"/>
    <cellStyle name="Note 2 4 2" xfId="263"/>
    <cellStyle name="Note 2 4 3" xfId="170"/>
    <cellStyle name="Note 2 5" xfId="130"/>
    <cellStyle name="Note 2 5 2" xfId="316"/>
    <cellStyle name="Note 2 5 3" xfId="223"/>
    <cellStyle name="Note 2 6" xfId="236"/>
    <cellStyle name="Note 2 7" xfId="14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  <color rgb="FF0000CC"/>
      <color rgb="FFFFFF99"/>
      <color rgb="FF3333FF"/>
      <color rgb="FF3399FF"/>
      <color rgb="FF3366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showWhiteSpace="0" view="pageLayout" topLeftCell="A67" zoomScale="90" zoomScaleNormal="125" zoomScalePageLayoutView="90" workbookViewId="0">
      <selection activeCell="J88" sqref="J88"/>
    </sheetView>
  </sheetViews>
  <sheetFormatPr defaultColWidth="8.6640625" defaultRowHeight="13.8" x14ac:dyDescent="0.25"/>
  <cols>
    <col min="1" max="1" width="9.6640625" style="37" customWidth="1"/>
    <col min="2" max="2" width="13.33203125" style="37" bestFit="1" customWidth="1"/>
    <col min="3" max="3" width="59" style="37" customWidth="1"/>
    <col min="4" max="4" width="13.88671875" style="37" customWidth="1"/>
    <col min="5" max="5" width="1.109375" style="37" customWidth="1"/>
    <col min="6" max="6" width="18.109375" style="37" customWidth="1"/>
    <col min="7" max="7" width="1.44140625" style="37" customWidth="1"/>
    <col min="8" max="8" width="12.6640625" style="37" customWidth="1"/>
    <col min="9" max="9" width="1.44140625" style="37" customWidth="1"/>
    <col min="10" max="10" width="12.6640625" style="37" customWidth="1"/>
    <col min="11" max="11" width="9.44140625" style="37" customWidth="1"/>
    <col min="12" max="12" width="13.44140625" style="37" customWidth="1"/>
    <col min="13" max="13" width="4.109375" style="38" customWidth="1"/>
    <col min="14" max="14" width="12.44140625" style="37" customWidth="1"/>
    <col min="15" max="15" width="2.88671875" style="37" customWidth="1"/>
    <col min="16" max="16" width="15.44140625" style="39" customWidth="1"/>
    <col min="17" max="17" width="5.6640625" style="37" customWidth="1"/>
    <col min="18" max="18" width="13.109375" style="40" hidden="1" customWidth="1"/>
    <col min="19" max="19" width="3" style="37" customWidth="1"/>
    <col min="20" max="20" width="11.44140625" style="37" bestFit="1" customWidth="1"/>
    <col min="21" max="16384" width="8.6640625" style="37"/>
  </cols>
  <sheetData>
    <row r="1" spans="1:20" s="2" customFormat="1" x14ac:dyDescent="0.25">
      <c r="A1" s="1" t="s">
        <v>47</v>
      </c>
      <c r="M1" s="3"/>
      <c r="P1" s="4"/>
      <c r="R1" s="5"/>
    </row>
    <row r="2" spans="1:20" s="2" customFormat="1" x14ac:dyDescent="0.25">
      <c r="A2" s="1" t="s">
        <v>48</v>
      </c>
      <c r="M2" s="3"/>
      <c r="P2" s="4"/>
      <c r="R2" s="5"/>
    </row>
    <row r="3" spans="1:20" s="2" customFormat="1" x14ac:dyDescent="0.25">
      <c r="A3" s="1" t="s">
        <v>40</v>
      </c>
      <c r="M3" s="3"/>
      <c r="P3" s="4"/>
      <c r="R3" s="5"/>
    </row>
    <row r="4" spans="1:20" s="7" customFormat="1" x14ac:dyDescent="0.25">
      <c r="A4" s="6" t="s">
        <v>73</v>
      </c>
      <c r="M4" s="8"/>
      <c r="P4" s="9"/>
      <c r="R4" s="10"/>
    </row>
    <row r="5" spans="1:20" s="7" customFormat="1" x14ac:dyDescent="0.25">
      <c r="A5" s="1" t="s">
        <v>13</v>
      </c>
      <c r="M5" s="8"/>
      <c r="P5" s="9"/>
      <c r="R5" s="10"/>
    </row>
    <row r="6" spans="1:20" s="7" customFormat="1" x14ac:dyDescent="0.25">
      <c r="D6" s="2"/>
      <c r="E6" s="2"/>
      <c r="F6" s="11" t="s">
        <v>17</v>
      </c>
      <c r="G6" s="2"/>
      <c r="H6" s="2"/>
      <c r="I6" s="2"/>
      <c r="J6" s="12" t="s">
        <v>42</v>
      </c>
      <c r="K6" s="2"/>
      <c r="L6" s="13"/>
      <c r="M6" s="3"/>
      <c r="N6" s="2"/>
      <c r="O6" s="2"/>
      <c r="P6" s="4"/>
      <c r="R6" s="10"/>
    </row>
    <row r="7" spans="1:20" s="7" customFormat="1" x14ac:dyDescent="0.25">
      <c r="D7" s="14" t="s">
        <v>0</v>
      </c>
      <c r="E7" s="14"/>
      <c r="F7" s="11" t="s">
        <v>19</v>
      </c>
      <c r="G7" s="2"/>
      <c r="H7" s="14" t="s">
        <v>11</v>
      </c>
      <c r="I7" s="2"/>
      <c r="J7" s="50" t="s">
        <v>74</v>
      </c>
      <c r="K7" s="2"/>
      <c r="L7" s="15">
        <v>43100</v>
      </c>
      <c r="M7" s="3"/>
      <c r="N7" s="14" t="s">
        <v>2</v>
      </c>
      <c r="O7" s="2"/>
      <c r="P7" s="16"/>
      <c r="R7" s="10"/>
      <c r="T7" s="17"/>
    </row>
    <row r="8" spans="1:20" s="7" customFormat="1" x14ac:dyDescent="0.25">
      <c r="D8" s="14" t="s">
        <v>4</v>
      </c>
      <c r="E8" s="14"/>
      <c r="F8" s="11" t="s">
        <v>18</v>
      </c>
      <c r="G8" s="2"/>
      <c r="H8" s="14" t="s">
        <v>12</v>
      </c>
      <c r="I8" s="2"/>
      <c r="J8" s="14" t="s">
        <v>5</v>
      </c>
      <c r="K8" s="2"/>
      <c r="L8" s="14" t="s">
        <v>5</v>
      </c>
      <c r="M8" s="3"/>
      <c r="N8" s="14" t="s">
        <v>6</v>
      </c>
      <c r="O8" s="2"/>
      <c r="P8" s="16" t="s">
        <v>1</v>
      </c>
      <c r="R8" s="18" t="s">
        <v>41</v>
      </c>
      <c r="T8" s="43" t="s">
        <v>44</v>
      </c>
    </row>
    <row r="9" spans="1:20" s="7" customFormat="1" ht="12.75" customHeight="1" x14ac:dyDescent="0.25">
      <c r="D9" s="19" t="s">
        <v>57</v>
      </c>
      <c r="E9" s="20"/>
      <c r="F9" s="21" t="s">
        <v>49</v>
      </c>
      <c r="G9" s="22"/>
      <c r="H9" s="19" t="s">
        <v>57</v>
      </c>
      <c r="I9" s="2"/>
      <c r="J9" s="23" t="s">
        <v>7</v>
      </c>
      <c r="K9" s="2"/>
      <c r="L9" s="23" t="s">
        <v>3</v>
      </c>
      <c r="M9" s="3"/>
      <c r="N9" s="23" t="s">
        <v>8</v>
      </c>
      <c r="O9" s="2"/>
      <c r="P9" s="24" t="s">
        <v>9</v>
      </c>
      <c r="R9" s="25" t="s">
        <v>3</v>
      </c>
    </row>
    <row r="10" spans="1:20" s="7" customFormat="1" ht="8.25" customHeight="1" x14ac:dyDescent="0.25">
      <c r="D10" s="20"/>
      <c r="E10" s="20"/>
      <c r="F10" s="26"/>
      <c r="G10" s="22"/>
      <c r="H10" s="20"/>
      <c r="I10" s="2"/>
      <c r="J10" s="27"/>
      <c r="K10" s="2"/>
      <c r="L10" s="27"/>
      <c r="M10" s="3"/>
      <c r="N10" s="27"/>
      <c r="O10" s="2"/>
      <c r="P10" s="28"/>
      <c r="R10" s="10"/>
    </row>
    <row r="11" spans="1:20" s="86" customFormat="1" ht="13.2" x14ac:dyDescent="0.25">
      <c r="A11" s="109" t="s">
        <v>10</v>
      </c>
      <c r="P11" s="105"/>
      <c r="R11" s="93"/>
    </row>
    <row r="12" spans="1:20" s="86" customFormat="1" ht="9.9" customHeight="1" x14ac:dyDescent="0.25">
      <c r="A12" s="73"/>
      <c r="P12" s="105"/>
      <c r="R12" s="93"/>
    </row>
    <row r="13" spans="1:20" s="86" customFormat="1" ht="13.2" x14ac:dyDescent="0.25">
      <c r="A13" s="73" t="s">
        <v>50</v>
      </c>
      <c r="C13" s="73"/>
      <c r="D13" s="111"/>
      <c r="E13" s="111"/>
    </row>
    <row r="14" spans="1:20" s="86" customFormat="1" ht="13.2" x14ac:dyDescent="0.25">
      <c r="A14" s="73"/>
      <c r="B14" s="119"/>
      <c r="C14" s="73" t="s">
        <v>60</v>
      </c>
      <c r="D14" s="111">
        <v>499558</v>
      </c>
      <c r="E14" s="111"/>
      <c r="J14" s="58">
        <f>L14-T14</f>
        <v>0</v>
      </c>
      <c r="K14" s="104"/>
      <c r="L14" s="58">
        <v>157117.16</v>
      </c>
      <c r="M14" s="58"/>
      <c r="N14" s="58">
        <f>+D14-L14</f>
        <v>342440.83999999997</v>
      </c>
      <c r="P14" s="105">
        <f>+L14/D14</f>
        <v>0.31451234891644214</v>
      </c>
      <c r="R14" s="93"/>
      <c r="T14" s="115">
        <v>157117.16</v>
      </c>
    </row>
    <row r="15" spans="1:20" s="86" customFormat="1" ht="13.2" x14ac:dyDescent="0.25">
      <c r="A15" s="73"/>
      <c r="B15" s="119"/>
      <c r="C15" s="73" t="s">
        <v>61</v>
      </c>
      <c r="D15" s="47">
        <v>70710</v>
      </c>
      <c r="E15" s="111"/>
      <c r="F15" s="46"/>
      <c r="G15" s="46"/>
      <c r="H15" s="46"/>
      <c r="I15" s="58"/>
      <c r="J15" s="46">
        <f>L15-T15</f>
        <v>4667.09</v>
      </c>
      <c r="K15" s="103"/>
      <c r="L15" s="46">
        <v>27223.63</v>
      </c>
      <c r="N15" s="46">
        <f>+D15-L15</f>
        <v>43486.369999999995</v>
      </c>
      <c r="O15" s="46"/>
      <c r="P15" s="36">
        <f>+L15/D15</f>
        <v>0.38500395983594965</v>
      </c>
      <c r="R15" s="93">
        <v>0</v>
      </c>
      <c r="T15" s="48">
        <v>22556.54</v>
      </c>
    </row>
    <row r="16" spans="1:20" s="86" customFormat="1" ht="13.2" x14ac:dyDescent="0.25">
      <c r="A16" s="73"/>
      <c r="B16" s="119"/>
      <c r="C16" s="73"/>
      <c r="D16" s="111">
        <f>SUM(D14:D15)</f>
        <v>570268</v>
      </c>
      <c r="E16" s="111"/>
      <c r="F16" s="111">
        <f>SUM(F14:F15)</f>
        <v>0</v>
      </c>
      <c r="H16" s="111">
        <f>SUM(H14:H15)</f>
        <v>0</v>
      </c>
      <c r="I16" s="58"/>
      <c r="J16" s="111">
        <f>SUM(J14:J15)</f>
        <v>4667.09</v>
      </c>
      <c r="K16" s="104"/>
      <c r="L16" s="111">
        <f>SUM(L14:L15)</f>
        <v>184340.79</v>
      </c>
      <c r="M16" s="60" t="s">
        <v>52</v>
      </c>
      <c r="N16" s="111">
        <f>SUM(N14:N15)</f>
        <v>385927.20999999996</v>
      </c>
      <c r="P16" s="111"/>
      <c r="R16" s="93"/>
      <c r="T16" s="121">
        <f>SUM(T14:T15)</f>
        <v>179673.7</v>
      </c>
    </row>
    <row r="17" spans="1:20" s="86" customFormat="1" ht="13.2" x14ac:dyDescent="0.25">
      <c r="A17" s="73"/>
      <c r="B17" s="119"/>
      <c r="C17" s="73"/>
      <c r="D17" s="111"/>
      <c r="E17" s="111"/>
      <c r="K17" s="104"/>
      <c r="P17" s="105"/>
      <c r="R17" s="93"/>
    </row>
    <row r="18" spans="1:20" s="86" customFormat="1" ht="13.2" x14ac:dyDescent="0.25">
      <c r="A18" s="73"/>
      <c r="C18" s="73"/>
      <c r="D18" s="111"/>
      <c r="E18" s="111"/>
      <c r="P18" s="105"/>
      <c r="R18" s="93"/>
    </row>
    <row r="19" spans="1:20" s="86" customFormat="1" ht="13.2" x14ac:dyDescent="0.25">
      <c r="A19" s="55" t="s">
        <v>56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78"/>
      <c r="R19" s="93"/>
    </row>
    <row r="20" spans="1:20" s="86" customFormat="1" ht="12" customHeight="1" x14ac:dyDescent="0.25">
      <c r="A20" s="55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78"/>
      <c r="R20" s="93"/>
    </row>
    <row r="21" spans="1:20" s="86" customFormat="1" ht="13.2" x14ac:dyDescent="0.25">
      <c r="A21" s="55" t="s">
        <v>26</v>
      </c>
      <c r="B21" s="108"/>
      <c r="C21" s="108"/>
      <c r="D21" s="94">
        <v>0</v>
      </c>
      <c r="E21" s="94"/>
      <c r="F21" s="94">
        <v>0</v>
      </c>
      <c r="G21" s="108"/>
      <c r="H21" s="108"/>
      <c r="I21" s="108"/>
      <c r="J21" s="94">
        <v>0</v>
      </c>
      <c r="K21" s="108"/>
      <c r="L21" s="94">
        <f>+J21+T21</f>
        <v>0</v>
      </c>
      <c r="M21" s="108"/>
      <c r="N21" s="108">
        <f>+D21+F21-L21</f>
        <v>0</v>
      </c>
      <c r="O21" s="108"/>
      <c r="P21" s="78">
        <v>0</v>
      </c>
      <c r="R21" s="93"/>
      <c r="T21" s="115">
        <v>0</v>
      </c>
    </row>
    <row r="22" spans="1:20" s="86" customFormat="1" ht="13.2" x14ac:dyDescent="0.25">
      <c r="A22" s="55"/>
      <c r="B22" s="108"/>
      <c r="C22" s="108"/>
      <c r="D22" s="94"/>
      <c r="E22" s="94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78"/>
      <c r="R22" s="93">
        <v>0</v>
      </c>
    </row>
    <row r="23" spans="1:20" s="86" customFormat="1" ht="13.2" x14ac:dyDescent="0.25">
      <c r="A23" s="55" t="s">
        <v>20</v>
      </c>
      <c r="B23" s="108"/>
      <c r="C23" s="108"/>
      <c r="D23" s="94">
        <v>0</v>
      </c>
      <c r="E23" s="94"/>
      <c r="F23" s="94">
        <v>0</v>
      </c>
      <c r="G23" s="108"/>
      <c r="H23" s="108"/>
      <c r="I23" s="108"/>
      <c r="J23" s="94">
        <v>0</v>
      </c>
      <c r="K23" s="108"/>
      <c r="L23" s="94">
        <f>+J23+T23</f>
        <v>0</v>
      </c>
      <c r="M23" s="108"/>
      <c r="N23" s="108">
        <f>+D23+F23-L23</f>
        <v>0</v>
      </c>
      <c r="O23" s="108"/>
      <c r="P23" s="78">
        <v>0</v>
      </c>
      <c r="R23" s="93"/>
      <c r="T23" s="115">
        <v>0</v>
      </c>
    </row>
    <row r="24" spans="1:20" s="86" customFormat="1" ht="13.2" x14ac:dyDescent="0.25">
      <c r="A24" s="55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R24" s="93"/>
    </row>
    <row r="25" spans="1:20" s="86" customFormat="1" ht="13.2" x14ac:dyDescent="0.25">
      <c r="A25" s="55"/>
      <c r="B25" s="108"/>
      <c r="C25" s="108"/>
      <c r="D25" s="94"/>
      <c r="E25" s="94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78"/>
      <c r="R25" s="93"/>
    </row>
    <row r="26" spans="1:20" s="86" customFormat="1" ht="13.2" x14ac:dyDescent="0.25">
      <c r="A26" s="91" t="s">
        <v>36</v>
      </c>
      <c r="B26" s="108"/>
      <c r="C26" s="108"/>
      <c r="D26" s="94">
        <v>50000</v>
      </c>
      <c r="E26" s="95"/>
      <c r="F26" s="94">
        <v>0</v>
      </c>
      <c r="G26" s="108"/>
      <c r="H26" s="108"/>
      <c r="I26" s="108"/>
      <c r="J26" s="108">
        <f>L26-T26</f>
        <v>4444.8500000000022</v>
      </c>
      <c r="K26" s="108"/>
      <c r="L26" s="108">
        <v>25927.24</v>
      </c>
      <c r="M26" s="112" t="s">
        <v>54</v>
      </c>
      <c r="N26" s="108">
        <f>+D26-L26</f>
        <v>24072.76</v>
      </c>
      <c r="O26" s="108"/>
      <c r="P26" s="78">
        <f>+L26/D26</f>
        <v>0.51854480000000003</v>
      </c>
      <c r="R26" s="93">
        <v>0</v>
      </c>
      <c r="T26" s="115">
        <v>21482.39</v>
      </c>
    </row>
    <row r="27" spans="1:20" s="86" customFormat="1" ht="13.2" x14ac:dyDescent="0.25">
      <c r="A27" s="89" t="s">
        <v>30</v>
      </c>
      <c r="B27" s="108"/>
      <c r="C27" s="108"/>
      <c r="D27" s="108"/>
      <c r="E27" s="95"/>
      <c r="F27" s="95"/>
      <c r="G27" s="108"/>
      <c r="H27" s="108"/>
      <c r="I27" s="108"/>
      <c r="J27" s="108"/>
      <c r="K27" s="108"/>
      <c r="L27" s="108"/>
      <c r="M27" s="108"/>
      <c r="N27" s="108"/>
      <c r="O27" s="108"/>
      <c r="P27" s="78"/>
      <c r="R27" s="93"/>
    </row>
    <row r="28" spans="1:20" s="86" customFormat="1" ht="13.2" x14ac:dyDescent="0.25">
      <c r="A28" s="89" t="s">
        <v>31</v>
      </c>
      <c r="B28" s="108"/>
      <c r="C28" s="108"/>
      <c r="D28" s="108"/>
      <c r="E28" s="95"/>
      <c r="F28" s="95"/>
      <c r="G28" s="108"/>
      <c r="H28" s="108"/>
      <c r="I28" s="108"/>
      <c r="J28" s="108"/>
      <c r="K28" s="108"/>
      <c r="L28" s="108"/>
      <c r="M28" s="108"/>
      <c r="N28" s="108"/>
      <c r="O28" s="108"/>
      <c r="P28" s="78"/>
      <c r="R28" s="93"/>
    </row>
    <row r="29" spans="1:20" s="86" customFormat="1" ht="13.2" x14ac:dyDescent="0.25">
      <c r="A29" s="89" t="s">
        <v>32</v>
      </c>
      <c r="B29" s="108"/>
      <c r="C29" s="108"/>
      <c r="D29" s="108"/>
      <c r="E29" s="95"/>
      <c r="F29" s="95"/>
      <c r="G29" s="108"/>
      <c r="H29" s="108"/>
      <c r="I29" s="108"/>
      <c r="J29" s="108"/>
      <c r="K29" s="108"/>
      <c r="L29" s="108"/>
      <c r="M29" s="108"/>
      <c r="N29" s="108"/>
      <c r="O29" s="108"/>
      <c r="P29" s="78"/>
      <c r="R29" s="93"/>
    </row>
    <row r="30" spans="1:20" s="86" customFormat="1" ht="13.2" x14ac:dyDescent="0.25">
      <c r="A30" s="91"/>
      <c r="B30" s="108"/>
      <c r="C30" s="108"/>
      <c r="D30" s="94"/>
      <c r="E30" s="94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78"/>
      <c r="R30" s="93"/>
    </row>
    <row r="31" spans="1:20" s="86" customFormat="1" ht="13.2" x14ac:dyDescent="0.25">
      <c r="A31" s="59" t="s">
        <v>14</v>
      </c>
      <c r="B31" s="108"/>
      <c r="C31" s="108"/>
      <c r="D31" s="94">
        <v>0</v>
      </c>
      <c r="E31" s="94"/>
      <c r="F31" s="94">
        <v>0</v>
      </c>
      <c r="G31" s="108"/>
      <c r="H31" s="108"/>
      <c r="I31" s="108"/>
      <c r="J31" s="94">
        <v>0</v>
      </c>
      <c r="K31" s="108"/>
      <c r="L31" s="94">
        <f>+J31+T31</f>
        <v>0</v>
      </c>
      <c r="M31" s="108"/>
      <c r="N31" s="108">
        <f>+D31+F31-L31</f>
        <v>0</v>
      </c>
      <c r="O31" s="108"/>
      <c r="P31" s="78">
        <v>0</v>
      </c>
      <c r="R31" s="93"/>
      <c r="T31" s="115">
        <v>0</v>
      </c>
    </row>
    <row r="32" spans="1:20" s="86" customFormat="1" ht="13.2" x14ac:dyDescent="0.25">
      <c r="A32" s="53"/>
      <c r="B32" s="108"/>
      <c r="C32" s="108"/>
      <c r="D32" s="94"/>
      <c r="E32" s="94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78"/>
      <c r="R32" s="93"/>
    </row>
    <row r="33" spans="1:20" s="86" customFormat="1" ht="13.2" x14ac:dyDescent="0.25">
      <c r="A33" s="53"/>
      <c r="B33" s="108"/>
      <c r="C33" s="108"/>
      <c r="D33" s="94"/>
      <c r="E33" s="94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85"/>
      <c r="R33" s="93"/>
    </row>
    <row r="34" spans="1:20" s="86" customFormat="1" thickBot="1" x14ac:dyDescent="0.3">
      <c r="A34" s="107" t="s">
        <v>27</v>
      </c>
      <c r="B34" s="108"/>
      <c r="C34" s="108"/>
      <c r="D34" s="57">
        <f>SUM(D22+D26)</f>
        <v>50000</v>
      </c>
      <c r="E34" s="94"/>
      <c r="F34" s="57">
        <f>SUM(F22+F26)</f>
        <v>0</v>
      </c>
      <c r="G34" s="108"/>
      <c r="H34" s="57">
        <f>SUM(H22+H26)</f>
        <v>0</v>
      </c>
      <c r="I34" s="108"/>
      <c r="J34" s="57">
        <f>SUM(J22+J26)</f>
        <v>4444.8500000000022</v>
      </c>
      <c r="K34" s="108"/>
      <c r="L34" s="57">
        <f>SUM(L23+L26)</f>
        <v>25927.24</v>
      </c>
      <c r="M34" s="108"/>
      <c r="N34" s="57">
        <f>SUM(N22+N26)</f>
        <v>24072.76</v>
      </c>
      <c r="O34" s="108"/>
      <c r="P34" s="54">
        <f>+L34/D34</f>
        <v>0.51854480000000003</v>
      </c>
      <c r="R34" s="63" t="e">
        <f>SUM(#REF!+R26)</f>
        <v>#REF!</v>
      </c>
    </row>
    <row r="35" spans="1:20" s="86" customFormat="1" thickTop="1" x14ac:dyDescent="0.25">
      <c r="R35" s="93"/>
    </row>
    <row r="36" spans="1:20" s="86" customFormat="1" thickBot="1" x14ac:dyDescent="0.3">
      <c r="A36" s="73" t="s">
        <v>33</v>
      </c>
      <c r="D36" s="79">
        <f>SUM(D13+D34)</f>
        <v>50000</v>
      </c>
      <c r="E36" s="96"/>
      <c r="F36" s="79">
        <f>SUM(F13+F34)</f>
        <v>0</v>
      </c>
      <c r="G36" s="96"/>
      <c r="H36" s="79">
        <f>SUM(H13+H34)</f>
        <v>0</v>
      </c>
      <c r="J36" s="79">
        <f>SUM(J16+J34)</f>
        <v>9111.9400000000023</v>
      </c>
      <c r="L36" s="79">
        <f>SUM(L16+L34)</f>
        <v>210268.03</v>
      </c>
      <c r="M36" s="88" t="s">
        <v>53</v>
      </c>
      <c r="N36" s="79">
        <f>SUM(N15+N34)</f>
        <v>67559.12999999999</v>
      </c>
      <c r="P36" s="83">
        <f>+L36/D36</f>
        <v>4.2053605999999997</v>
      </c>
      <c r="R36" s="100" t="e">
        <f>SUM(R15+R34)</f>
        <v>#REF!</v>
      </c>
      <c r="T36" s="116">
        <f>SUM(T16:T34)</f>
        <v>201156.09000000003</v>
      </c>
    </row>
    <row r="37" spans="1:20" s="7" customFormat="1" ht="14.4" thickTop="1" x14ac:dyDescent="0.25">
      <c r="A37" s="30"/>
      <c r="D37" s="32"/>
      <c r="E37" s="31"/>
      <c r="F37" s="32"/>
      <c r="G37" s="31"/>
      <c r="H37" s="32"/>
      <c r="J37" s="32"/>
      <c r="L37" s="32"/>
      <c r="M37" s="8"/>
      <c r="N37" s="32"/>
      <c r="P37" s="33"/>
      <c r="R37" s="34"/>
      <c r="T37" s="42"/>
    </row>
    <row r="38" spans="1:20" s="7" customFormat="1" x14ac:dyDescent="0.25">
      <c r="A38" s="30"/>
      <c r="D38" s="32"/>
      <c r="E38" s="31"/>
      <c r="F38" s="32"/>
      <c r="G38" s="31"/>
      <c r="H38" s="32"/>
      <c r="J38" s="32"/>
      <c r="L38" s="32"/>
      <c r="M38" s="8"/>
      <c r="N38" s="32"/>
      <c r="P38" s="33"/>
      <c r="R38" s="34"/>
      <c r="T38" s="42"/>
    </row>
    <row r="39" spans="1:20" s="7" customFormat="1" x14ac:dyDescent="0.25">
      <c r="A39" s="30"/>
      <c r="D39" s="32"/>
      <c r="E39" s="31"/>
      <c r="F39" s="32"/>
      <c r="G39" s="31"/>
      <c r="H39" s="32"/>
      <c r="J39" s="32"/>
      <c r="L39" s="32"/>
      <c r="M39" s="8"/>
      <c r="N39" s="32"/>
      <c r="P39" s="33"/>
      <c r="R39" s="34"/>
    </row>
    <row r="40" spans="1:20" s="7" customFormat="1" x14ac:dyDescent="0.25">
      <c r="M40" s="8"/>
      <c r="P40" s="9"/>
      <c r="R40" s="29"/>
    </row>
    <row r="41" spans="1:20" s="86" customFormat="1" ht="13.2" x14ac:dyDescent="0.25">
      <c r="A41" s="109" t="s">
        <v>34</v>
      </c>
      <c r="P41" s="105"/>
      <c r="R41" s="93"/>
    </row>
    <row r="42" spans="1:20" s="86" customFormat="1" ht="10.5" customHeight="1" x14ac:dyDescent="0.25">
      <c r="A42" s="73"/>
      <c r="D42" s="62"/>
      <c r="E42" s="62"/>
      <c r="P42" s="105"/>
      <c r="R42" s="93"/>
    </row>
    <row r="43" spans="1:20" s="86" customFormat="1" ht="12.75" customHeight="1" x14ac:dyDescent="0.25">
      <c r="D43" s="68"/>
      <c r="E43" s="68"/>
      <c r="F43" s="120"/>
      <c r="G43" s="110"/>
      <c r="H43" s="68"/>
      <c r="I43" s="84"/>
      <c r="J43" s="69"/>
      <c r="K43" s="84"/>
      <c r="L43" s="69"/>
      <c r="M43" s="84"/>
      <c r="N43" s="69"/>
      <c r="O43" s="84"/>
      <c r="P43" s="97"/>
      <c r="R43" s="51"/>
    </row>
    <row r="44" spans="1:20" s="86" customFormat="1" ht="13.2" x14ac:dyDescent="0.25">
      <c r="A44" s="77" t="s">
        <v>15</v>
      </c>
      <c r="D44" s="62">
        <v>70710</v>
      </c>
      <c r="E44" s="62"/>
      <c r="J44" s="115">
        <f>SUM(J46:J56)</f>
        <v>4667.09</v>
      </c>
      <c r="K44" s="90"/>
      <c r="L44" s="86">
        <f>+J44+T44</f>
        <v>27223.62</v>
      </c>
      <c r="N44" s="86">
        <f>D44-L44</f>
        <v>43486.380000000005</v>
      </c>
      <c r="P44" s="105">
        <f>+L44/D44</f>
        <v>0.38500381841323716</v>
      </c>
      <c r="R44" s="93"/>
      <c r="T44" s="115">
        <v>22556.53</v>
      </c>
    </row>
    <row r="45" spans="1:20" s="86" customFormat="1" ht="16.5" customHeight="1" x14ac:dyDescent="0.25">
      <c r="A45" s="77"/>
      <c r="D45" s="62"/>
      <c r="E45" s="62"/>
      <c r="P45" s="105"/>
      <c r="R45" s="93"/>
    </row>
    <row r="46" spans="1:20" s="86" customFormat="1" ht="13.2" x14ac:dyDescent="0.25">
      <c r="A46" s="102" t="s">
        <v>21</v>
      </c>
      <c r="E46" s="35"/>
      <c r="F46" s="35"/>
      <c r="J46" s="86">
        <v>2800</v>
      </c>
      <c r="P46" s="105"/>
      <c r="R46" s="93"/>
    </row>
    <row r="47" spans="1:20" s="86" customFormat="1" ht="13.2" x14ac:dyDescent="0.25">
      <c r="A47" s="102" t="s">
        <v>28</v>
      </c>
      <c r="E47" s="35"/>
      <c r="F47" s="35"/>
      <c r="J47" s="86">
        <f>854+20</f>
        <v>874</v>
      </c>
      <c r="P47" s="105"/>
      <c r="R47" s="93"/>
    </row>
    <row r="48" spans="1:20" s="86" customFormat="1" ht="13.2" x14ac:dyDescent="0.25">
      <c r="A48" s="102" t="s">
        <v>22</v>
      </c>
      <c r="E48" s="35"/>
      <c r="F48" s="35"/>
      <c r="J48" s="86">
        <f>715.74+55.11</f>
        <v>770.85</v>
      </c>
      <c r="P48" s="105"/>
      <c r="R48" s="93"/>
    </row>
    <row r="49" spans="1:20" s="86" customFormat="1" ht="13.2" x14ac:dyDescent="0.25">
      <c r="A49" s="102" t="s">
        <v>38</v>
      </c>
      <c r="E49" s="35"/>
      <c r="F49" s="35"/>
      <c r="P49" s="105"/>
      <c r="R49" s="93"/>
    </row>
    <row r="50" spans="1:20" s="86" customFormat="1" ht="13.2" x14ac:dyDescent="0.25">
      <c r="A50" s="113" t="s">
        <v>23</v>
      </c>
      <c r="E50" s="35"/>
      <c r="F50" s="35"/>
      <c r="P50" s="105"/>
      <c r="R50" s="93"/>
    </row>
    <row r="51" spans="1:20" s="86" customFormat="1" ht="13.2" x14ac:dyDescent="0.25">
      <c r="A51" s="113" t="s">
        <v>24</v>
      </c>
      <c r="E51" s="35"/>
      <c r="F51" s="35"/>
      <c r="N51" s="66"/>
      <c r="P51" s="105"/>
      <c r="R51" s="93"/>
    </row>
    <row r="52" spans="1:20" s="86" customFormat="1" ht="13.2" x14ac:dyDescent="0.25">
      <c r="A52" s="113" t="s">
        <v>39</v>
      </c>
      <c r="E52" s="35"/>
      <c r="F52" s="35"/>
      <c r="N52" s="66"/>
      <c r="P52" s="105"/>
      <c r="R52" s="93"/>
    </row>
    <row r="53" spans="1:20" s="86" customFormat="1" ht="13.2" x14ac:dyDescent="0.25">
      <c r="A53" s="113" t="s">
        <v>29</v>
      </c>
      <c r="E53" s="35"/>
      <c r="F53" s="35"/>
      <c r="J53" s="86">
        <v>0</v>
      </c>
      <c r="P53" s="105"/>
      <c r="R53" s="93"/>
    </row>
    <row r="54" spans="1:20" s="86" customFormat="1" ht="13.2" x14ac:dyDescent="0.25">
      <c r="A54" s="113" t="s">
        <v>62</v>
      </c>
      <c r="E54" s="35"/>
      <c r="F54" s="35"/>
      <c r="P54" s="105"/>
      <c r="R54" s="93"/>
    </row>
    <row r="55" spans="1:20" s="86" customFormat="1" ht="13.2" x14ac:dyDescent="0.25">
      <c r="A55" s="113" t="s">
        <v>25</v>
      </c>
      <c r="E55" s="35"/>
      <c r="F55" s="35"/>
      <c r="P55" s="105"/>
      <c r="R55" s="93"/>
    </row>
    <row r="56" spans="1:20" s="86" customFormat="1" ht="13.2" x14ac:dyDescent="0.25">
      <c r="A56" s="102" t="s">
        <v>37</v>
      </c>
      <c r="D56" s="86">
        <v>3367</v>
      </c>
      <c r="E56" s="35"/>
      <c r="F56" s="35"/>
      <c r="J56" s="86">
        <v>222.24</v>
      </c>
      <c r="P56" s="105"/>
      <c r="R56" s="93"/>
    </row>
    <row r="57" spans="1:20" s="86" customFormat="1" ht="13.2" x14ac:dyDescent="0.25">
      <c r="A57" s="102"/>
      <c r="E57" s="35"/>
      <c r="F57" s="35"/>
      <c r="P57" s="105"/>
      <c r="R57" s="93"/>
    </row>
    <row r="58" spans="1:20" s="86" customFormat="1" ht="11.25" customHeight="1" x14ac:dyDescent="0.25">
      <c r="A58" s="73"/>
      <c r="P58" s="105"/>
      <c r="R58" s="93"/>
    </row>
    <row r="59" spans="1:20" s="86" customFormat="1" ht="13.2" x14ac:dyDescent="0.25">
      <c r="A59" s="77" t="s">
        <v>16</v>
      </c>
      <c r="D59" s="35">
        <v>475770</v>
      </c>
      <c r="E59" s="35"/>
      <c r="F59" s="35"/>
      <c r="G59" s="35"/>
      <c r="L59" s="86">
        <f t="shared" ref="L59:L70" si="0">+J59+T59</f>
        <v>157117.16</v>
      </c>
      <c r="N59" s="86">
        <f>SUM(N61:N72)</f>
        <v>499558</v>
      </c>
      <c r="P59" s="105">
        <f>+L59/(D59+F59)</f>
        <v>0.33023763583244004</v>
      </c>
      <c r="R59" s="93"/>
      <c r="T59" s="115">
        <v>157117.16</v>
      </c>
    </row>
    <row r="60" spans="1:20" s="86" customFormat="1" ht="10.5" customHeight="1" x14ac:dyDescent="0.25">
      <c r="A60" s="77"/>
      <c r="D60" s="35"/>
      <c r="E60" s="35"/>
      <c r="F60" s="35"/>
      <c r="G60" s="35"/>
      <c r="P60" s="105"/>
      <c r="R60" s="93"/>
    </row>
    <row r="61" spans="1:20" s="86" customFormat="1" x14ac:dyDescent="0.25">
      <c r="B61" s="126" t="s">
        <v>70</v>
      </c>
      <c r="D61" s="86">
        <v>33750</v>
      </c>
      <c r="E61" s="35"/>
      <c r="F61" s="35"/>
      <c r="L61" s="86">
        <f t="shared" si="0"/>
        <v>0</v>
      </c>
      <c r="N61" s="86">
        <f t="shared" ref="N61:N71" si="1">D61+F61-L61</f>
        <v>33750</v>
      </c>
      <c r="P61" s="105"/>
      <c r="R61" s="93"/>
    </row>
    <row r="62" spans="1:20" s="86" customFormat="1" x14ac:dyDescent="0.25">
      <c r="B62" s="126" t="s">
        <v>68</v>
      </c>
      <c r="D62" s="86">
        <v>34510</v>
      </c>
      <c r="E62" s="35"/>
      <c r="F62" s="35"/>
      <c r="L62" s="86">
        <f t="shared" si="0"/>
        <v>0</v>
      </c>
      <c r="N62" s="86">
        <f t="shared" si="1"/>
        <v>34510</v>
      </c>
      <c r="O62" s="84"/>
      <c r="P62" s="105"/>
      <c r="R62" s="93"/>
    </row>
    <row r="63" spans="1:20" s="86" customFormat="1" x14ac:dyDescent="0.25">
      <c r="B63" s="126" t="s">
        <v>63</v>
      </c>
      <c r="D63" s="86">
        <v>6740</v>
      </c>
      <c r="E63" s="35"/>
      <c r="F63" s="49"/>
      <c r="L63" s="86">
        <f>+J63+T63</f>
        <v>0</v>
      </c>
      <c r="N63" s="86">
        <f t="shared" si="1"/>
        <v>6740</v>
      </c>
      <c r="O63" s="84"/>
      <c r="P63" s="105"/>
      <c r="R63" s="93"/>
    </row>
    <row r="64" spans="1:20" s="86" customFormat="1" x14ac:dyDescent="0.25">
      <c r="B64" s="126" t="s">
        <v>72</v>
      </c>
      <c r="D64" s="86">
        <v>9919</v>
      </c>
      <c r="E64" s="35"/>
      <c r="F64" s="49"/>
      <c r="L64" s="86">
        <f t="shared" si="0"/>
        <v>0</v>
      </c>
      <c r="N64" s="86">
        <f t="shared" si="1"/>
        <v>9919</v>
      </c>
      <c r="O64" s="84"/>
      <c r="P64" s="105"/>
      <c r="R64" s="93"/>
    </row>
    <row r="65" spans="1:20" s="86" customFormat="1" x14ac:dyDescent="0.25">
      <c r="B65" s="126" t="s">
        <v>67</v>
      </c>
      <c r="D65" s="86">
        <v>124800</v>
      </c>
      <c r="E65" s="35"/>
      <c r="F65" s="49"/>
      <c r="L65" s="86">
        <f>+J65+T65</f>
        <v>0</v>
      </c>
      <c r="N65" s="86">
        <f t="shared" si="1"/>
        <v>124800</v>
      </c>
      <c r="P65" s="105"/>
      <c r="R65" s="93"/>
    </row>
    <row r="66" spans="1:20" s="86" customFormat="1" x14ac:dyDescent="0.25">
      <c r="B66" s="126" t="s">
        <v>64</v>
      </c>
      <c r="D66" s="86">
        <v>16280</v>
      </c>
      <c r="E66" s="35"/>
      <c r="F66" s="49"/>
      <c r="L66" s="86">
        <f>+J66+T66</f>
        <v>0</v>
      </c>
      <c r="N66" s="86">
        <f t="shared" si="1"/>
        <v>16280</v>
      </c>
      <c r="O66" s="84"/>
      <c r="P66" s="105"/>
      <c r="R66" s="93"/>
    </row>
    <row r="67" spans="1:20" s="86" customFormat="1" x14ac:dyDescent="0.25">
      <c r="B67" s="126" t="s">
        <v>65</v>
      </c>
      <c r="D67" s="86">
        <v>108000</v>
      </c>
      <c r="E67" s="35"/>
      <c r="F67" s="49"/>
      <c r="L67" s="86">
        <f t="shared" si="0"/>
        <v>0</v>
      </c>
      <c r="N67" s="86">
        <f>D67+F67-L67</f>
        <v>108000</v>
      </c>
      <c r="P67" s="105"/>
      <c r="R67" s="93"/>
    </row>
    <row r="68" spans="1:20" s="86" customFormat="1" x14ac:dyDescent="0.25">
      <c r="B68" s="126" t="s">
        <v>71</v>
      </c>
      <c r="D68" s="86">
        <v>123750</v>
      </c>
      <c r="E68" s="35"/>
      <c r="F68" s="49"/>
      <c r="L68" s="86">
        <f t="shared" si="0"/>
        <v>0</v>
      </c>
      <c r="N68" s="86">
        <f t="shared" si="1"/>
        <v>123750</v>
      </c>
      <c r="P68" s="105"/>
      <c r="R68" s="93"/>
    </row>
    <row r="69" spans="1:20" s="86" customFormat="1" x14ac:dyDescent="0.25">
      <c r="B69" s="126" t="s">
        <v>69</v>
      </c>
      <c r="D69" s="86">
        <v>6644</v>
      </c>
      <c r="E69" s="35"/>
      <c r="F69" s="49"/>
      <c r="L69" s="86">
        <f t="shared" si="0"/>
        <v>0</v>
      </c>
      <c r="N69" s="86">
        <f t="shared" si="1"/>
        <v>6644</v>
      </c>
      <c r="P69" s="105"/>
      <c r="R69" s="93"/>
    </row>
    <row r="70" spans="1:20" s="86" customFormat="1" x14ac:dyDescent="0.25">
      <c r="B70" s="127" t="s">
        <v>66</v>
      </c>
      <c r="D70" s="86">
        <f>6746+4631</f>
        <v>11377</v>
      </c>
      <c r="E70" s="35"/>
      <c r="F70" s="49"/>
      <c r="L70" s="86">
        <f t="shared" si="0"/>
        <v>0</v>
      </c>
      <c r="N70" s="86">
        <f>D70+F70-L70</f>
        <v>11377</v>
      </c>
      <c r="P70" s="105"/>
      <c r="R70" s="93"/>
    </row>
    <row r="71" spans="1:20" s="86" customFormat="1" ht="13.2" x14ac:dyDescent="0.25">
      <c r="B71" s="58"/>
      <c r="E71" s="35"/>
      <c r="F71" s="49"/>
      <c r="G71" s="122"/>
      <c r="L71" s="86">
        <f>+J71+T71</f>
        <v>0</v>
      </c>
      <c r="N71" s="86">
        <f t="shared" si="1"/>
        <v>0</v>
      </c>
      <c r="P71" s="105"/>
      <c r="R71" s="93"/>
    </row>
    <row r="72" spans="1:20" s="86" customFormat="1" ht="13.2" x14ac:dyDescent="0.25">
      <c r="A72" s="102" t="s">
        <v>43</v>
      </c>
      <c r="B72" s="58"/>
      <c r="D72" s="86">
        <v>23788</v>
      </c>
      <c r="E72" s="35"/>
      <c r="F72" s="35"/>
      <c r="L72" s="86">
        <f>+J72+T72</f>
        <v>0</v>
      </c>
      <c r="N72" s="86">
        <f>D72+F72-L72</f>
        <v>23788</v>
      </c>
      <c r="P72" s="105">
        <f t="shared" ref="P72" si="2">L72/(D72+F72)</f>
        <v>0</v>
      </c>
      <c r="R72" s="93"/>
    </row>
    <row r="73" spans="1:20" s="86" customFormat="1" ht="13.2" x14ac:dyDescent="0.25">
      <c r="A73" s="102"/>
      <c r="B73" s="58"/>
      <c r="P73" s="36"/>
      <c r="R73" s="93"/>
    </row>
    <row r="74" spans="1:20" s="86" customFormat="1" ht="15.75" customHeight="1" thickBot="1" x14ac:dyDescent="0.3">
      <c r="A74" s="99" t="s">
        <v>35</v>
      </c>
      <c r="D74" s="56">
        <f>SUM(D44+D59)</f>
        <v>546480</v>
      </c>
      <c r="E74" s="71"/>
      <c r="F74" s="56">
        <f>SUM(F61:F71)</f>
        <v>0</v>
      </c>
      <c r="G74" s="74"/>
      <c r="H74" s="56">
        <f>SUM(H44+H59)</f>
        <v>0</v>
      </c>
      <c r="I74" s="74"/>
      <c r="J74" s="56">
        <f>SUM(J44+J59)</f>
        <v>4667.09</v>
      </c>
      <c r="K74" s="104"/>
      <c r="L74" s="56">
        <f>SUM(L44+L59)</f>
        <v>184340.78</v>
      </c>
      <c r="M74" s="60" t="s">
        <v>52</v>
      </c>
      <c r="N74" s="56">
        <f>SUM(N44+N59)</f>
        <v>543044.38</v>
      </c>
      <c r="P74" s="101">
        <f>SUM(L74+H74)/(D74)</f>
        <v>0.33732392768262331</v>
      </c>
      <c r="R74" s="67">
        <f>SUM(R44+R59)</f>
        <v>0</v>
      </c>
      <c r="T74" s="116">
        <f>+T44+T59</f>
        <v>179673.69</v>
      </c>
    </row>
    <row r="75" spans="1:20" s="86" customFormat="1" ht="12" customHeight="1" thickTop="1" x14ac:dyDescent="0.25">
      <c r="A75" s="99"/>
      <c r="D75" s="71"/>
      <c r="E75" s="71"/>
      <c r="F75" s="71"/>
      <c r="G75" s="74"/>
      <c r="H75" s="71"/>
      <c r="I75" s="74"/>
      <c r="J75" s="71"/>
      <c r="K75" s="74"/>
      <c r="L75" s="71"/>
      <c r="M75" s="76"/>
      <c r="N75" s="71"/>
      <c r="P75" s="105"/>
      <c r="R75" s="65"/>
    </row>
    <row r="76" spans="1:20" s="86" customFormat="1" ht="12" customHeight="1" x14ac:dyDescent="0.25">
      <c r="A76" s="99"/>
      <c r="D76" s="71"/>
      <c r="E76" s="71"/>
      <c r="F76" s="71"/>
      <c r="G76" s="74"/>
      <c r="H76" s="71"/>
      <c r="I76" s="74"/>
      <c r="J76" s="71"/>
      <c r="K76" s="74"/>
      <c r="L76" s="71"/>
      <c r="M76" s="76"/>
      <c r="N76" s="71"/>
      <c r="P76" s="105"/>
      <c r="R76" s="65"/>
    </row>
    <row r="77" spans="1:20" s="86" customFormat="1" ht="12" customHeight="1" x14ac:dyDescent="0.25">
      <c r="A77" s="99"/>
      <c r="D77" s="117" t="s">
        <v>51</v>
      </c>
      <c r="E77" s="71"/>
      <c r="F77" s="71"/>
      <c r="G77" s="74"/>
      <c r="H77" s="71"/>
      <c r="I77" s="74"/>
      <c r="J77" s="71"/>
      <c r="K77" s="74"/>
      <c r="L77" s="71"/>
      <c r="M77" s="76"/>
      <c r="N77" s="71"/>
      <c r="P77" s="105"/>
      <c r="R77" s="65"/>
    </row>
    <row r="78" spans="1:20" s="64" customFormat="1" ht="13.2" x14ac:dyDescent="0.25">
      <c r="D78" s="73" t="s">
        <v>45</v>
      </c>
      <c r="L78" s="64">
        <f>+L36</f>
        <v>210268.03</v>
      </c>
      <c r="M78" s="88" t="s">
        <v>53</v>
      </c>
      <c r="P78" s="98"/>
    </row>
    <row r="79" spans="1:20" s="64" customFormat="1" ht="13.2" x14ac:dyDescent="0.25">
      <c r="A79" s="87"/>
      <c r="C79" s="80"/>
      <c r="D79" s="73" t="s">
        <v>36</v>
      </c>
      <c r="L79" s="41">
        <f>-L26</f>
        <v>-25927.24</v>
      </c>
      <c r="M79" s="88" t="s">
        <v>54</v>
      </c>
      <c r="P79" s="98"/>
    </row>
    <row r="80" spans="1:20" s="64" customFormat="1" ht="13.2" x14ac:dyDescent="0.25">
      <c r="D80" s="72"/>
      <c r="M80" s="72"/>
      <c r="P80" s="98"/>
    </row>
    <row r="81" spans="1:17" s="64" customFormat="1" ht="13.2" x14ac:dyDescent="0.25">
      <c r="D81" s="73" t="s">
        <v>46</v>
      </c>
      <c r="L81" s="58">
        <f>4056.98+202.86+8578.37+522.14+4398.16+5522.48+156392.7</f>
        <v>179673.69</v>
      </c>
      <c r="M81" s="88"/>
      <c r="P81" s="98"/>
    </row>
    <row r="82" spans="1:17" s="64" customFormat="1" ht="12.75" customHeight="1" x14ac:dyDescent="0.25">
      <c r="P82" s="98"/>
    </row>
    <row r="83" spans="1:17" s="64" customFormat="1" ht="12.75" customHeight="1" x14ac:dyDescent="0.25">
      <c r="N83" s="86"/>
      <c r="P83" s="98"/>
    </row>
    <row r="84" spans="1:17" s="64" customFormat="1" ht="13.2" x14ac:dyDescent="0.25">
      <c r="D84" s="123" t="s">
        <v>58</v>
      </c>
      <c r="E84" s="123"/>
      <c r="F84" s="124"/>
      <c r="G84" s="123"/>
      <c r="H84" s="123" t="s">
        <v>59</v>
      </c>
      <c r="I84" s="123"/>
      <c r="J84" s="123"/>
      <c r="K84" s="123"/>
      <c r="L84" s="123">
        <v>4667.09</v>
      </c>
      <c r="M84" s="61"/>
      <c r="N84" s="123" t="s">
        <v>75</v>
      </c>
      <c r="O84" s="123"/>
      <c r="P84" s="125"/>
    </row>
    <row r="85" spans="1:17" s="64" customFormat="1" ht="13.2" x14ac:dyDescent="0.25">
      <c r="D85" s="123" t="s">
        <v>76</v>
      </c>
      <c r="E85" s="123"/>
      <c r="F85" s="124"/>
      <c r="G85" s="123"/>
      <c r="H85" s="123" t="s">
        <v>55</v>
      </c>
      <c r="I85" s="123"/>
      <c r="J85" s="123"/>
      <c r="K85" s="123"/>
      <c r="L85" s="123">
        <v>0</v>
      </c>
      <c r="M85" s="75"/>
      <c r="N85" s="123"/>
      <c r="O85" s="123"/>
      <c r="P85" s="125"/>
    </row>
    <row r="86" spans="1:17" s="64" customFormat="1" ht="13.2" x14ac:dyDescent="0.25">
      <c r="L86" s="46"/>
      <c r="M86" s="82"/>
      <c r="N86" s="86"/>
      <c r="O86" s="86"/>
      <c r="P86" s="105"/>
    </row>
    <row r="87" spans="1:17" s="64" customFormat="1" ht="16.5" customHeight="1" thickBot="1" x14ac:dyDescent="0.3">
      <c r="D87" s="70"/>
      <c r="E87" s="106"/>
      <c r="F87" s="106"/>
      <c r="G87" s="106"/>
      <c r="I87" s="106"/>
      <c r="J87" s="52" t="s">
        <v>77</v>
      </c>
      <c r="K87" s="106"/>
      <c r="L87" s="114">
        <f>SUM(L81:L86)</f>
        <v>184340.78</v>
      </c>
      <c r="M87" s="60" t="s">
        <v>52</v>
      </c>
      <c r="N87" s="58"/>
      <c r="O87" s="86"/>
      <c r="P87" s="105"/>
    </row>
    <row r="88" spans="1:17" s="64" customFormat="1" ht="16.5" customHeight="1" thickTop="1" x14ac:dyDescent="0.25">
      <c r="D88" s="70"/>
      <c r="E88" s="106"/>
      <c r="F88" s="106"/>
      <c r="G88" s="106"/>
      <c r="I88" s="106"/>
      <c r="J88" s="52"/>
      <c r="K88" s="106"/>
      <c r="L88" s="106"/>
      <c r="M88" s="81"/>
      <c r="N88" s="58"/>
      <c r="O88" s="86"/>
      <c r="P88" s="105"/>
    </row>
    <row r="89" spans="1:17" s="64" customFormat="1" ht="9.9" customHeight="1" x14ac:dyDescent="0.25">
      <c r="A89" s="86"/>
      <c r="B89" s="86"/>
      <c r="C89" s="86"/>
      <c r="D89" s="86"/>
      <c r="E89" s="86"/>
      <c r="F89" s="86"/>
      <c r="G89" s="86"/>
      <c r="H89" s="86"/>
      <c r="I89" s="58"/>
      <c r="J89" s="118"/>
      <c r="K89" s="58"/>
      <c r="L89" s="58"/>
      <c r="M89" s="92"/>
      <c r="N89" s="58"/>
      <c r="O89" s="86"/>
      <c r="P89" s="105"/>
      <c r="Q89" s="86"/>
    </row>
    <row r="90" spans="1:17" s="64" customFormat="1" ht="11.25" customHeight="1" x14ac:dyDescent="0.25">
      <c r="A90" s="86"/>
      <c r="B90" s="86"/>
      <c r="C90" s="86"/>
      <c r="D90" s="86"/>
      <c r="E90" s="86"/>
      <c r="F90" s="86"/>
      <c r="G90" s="86"/>
      <c r="H90" s="86"/>
      <c r="I90" s="58"/>
      <c r="J90" s="118"/>
      <c r="K90" s="58"/>
      <c r="L90" s="58">
        <f>L74-L87</f>
        <v>0</v>
      </c>
      <c r="M90" s="58"/>
      <c r="N90" s="58"/>
      <c r="O90" s="86"/>
      <c r="P90" s="105"/>
    </row>
    <row r="91" spans="1:17" s="64" customFormat="1" ht="11.25" customHeight="1" x14ac:dyDescent="0.25">
      <c r="A91" s="86"/>
      <c r="B91" s="86"/>
      <c r="C91" s="86"/>
      <c r="D91" s="86"/>
      <c r="E91" s="86"/>
      <c r="F91" s="86"/>
      <c r="G91" s="86"/>
      <c r="H91" s="86"/>
      <c r="I91" s="58"/>
      <c r="J91" s="118"/>
      <c r="K91" s="58"/>
      <c r="L91" s="58"/>
      <c r="M91" s="58"/>
      <c r="N91" s="58"/>
      <c r="O91" s="86"/>
      <c r="P91" s="105"/>
    </row>
    <row r="92" spans="1:17" s="64" customFormat="1" ht="11.25" customHeight="1" x14ac:dyDescent="0.25">
      <c r="A92" s="86"/>
      <c r="B92" s="86"/>
      <c r="C92" s="86"/>
      <c r="D92" s="86"/>
      <c r="E92" s="86"/>
      <c r="F92" s="86"/>
      <c r="G92" s="86"/>
      <c r="H92" s="86"/>
      <c r="I92" s="58"/>
      <c r="J92" s="118"/>
      <c r="K92" s="58"/>
      <c r="L92" s="58"/>
      <c r="M92" s="58"/>
      <c r="N92" s="58"/>
      <c r="O92" s="86"/>
      <c r="P92" s="105"/>
    </row>
    <row r="93" spans="1:17" s="64" customFormat="1" ht="11.25" customHeight="1" x14ac:dyDescent="0.25">
      <c r="A93" s="86"/>
      <c r="B93" s="86"/>
      <c r="C93" s="86"/>
      <c r="D93" s="86"/>
      <c r="E93" s="86"/>
      <c r="F93" s="86"/>
      <c r="G93" s="86"/>
      <c r="H93" s="86"/>
      <c r="I93" s="58"/>
      <c r="J93" s="118"/>
      <c r="K93" s="58"/>
      <c r="L93" s="58"/>
      <c r="M93" s="58"/>
      <c r="N93" s="58"/>
      <c r="O93" s="86"/>
      <c r="P93" s="105"/>
    </row>
    <row r="94" spans="1:17" s="64" customFormat="1" ht="11.25" customHeight="1" x14ac:dyDescent="0.25">
      <c r="A94" s="86"/>
      <c r="B94" s="86"/>
      <c r="C94" s="86"/>
      <c r="D94" s="86"/>
      <c r="E94" s="86"/>
      <c r="F94" s="86"/>
      <c r="G94" s="86"/>
      <c r="H94" s="86"/>
      <c r="I94" s="58"/>
      <c r="J94" s="118"/>
      <c r="K94" s="58"/>
      <c r="L94" s="58"/>
      <c r="M94" s="58"/>
      <c r="N94" s="58"/>
      <c r="O94" s="86"/>
      <c r="P94" s="105"/>
    </row>
    <row r="95" spans="1:17" s="64" customFormat="1" ht="11.25" customHeight="1" x14ac:dyDescent="0.25">
      <c r="A95" s="86"/>
      <c r="B95" s="86"/>
      <c r="C95" s="86"/>
      <c r="D95" s="86"/>
      <c r="E95" s="86"/>
      <c r="F95" s="86"/>
      <c r="G95" s="86"/>
      <c r="H95" s="86"/>
      <c r="I95" s="58"/>
      <c r="J95" s="118"/>
      <c r="K95" s="58"/>
      <c r="L95" s="58"/>
      <c r="M95" s="58"/>
      <c r="N95" s="58"/>
      <c r="O95" s="86"/>
      <c r="P95" s="105"/>
    </row>
    <row r="96" spans="1:17" s="64" customFormat="1" ht="11.25" customHeight="1" x14ac:dyDescent="0.25">
      <c r="A96" s="86"/>
      <c r="B96" s="86"/>
      <c r="C96" s="86"/>
      <c r="D96" s="86"/>
      <c r="E96" s="86"/>
      <c r="F96" s="86"/>
      <c r="G96" s="86"/>
      <c r="H96" s="86"/>
      <c r="I96" s="58"/>
      <c r="J96" s="118"/>
      <c r="K96" s="58"/>
      <c r="L96" s="58"/>
      <c r="M96" s="58"/>
      <c r="N96" s="58"/>
      <c r="O96" s="86"/>
      <c r="P96" s="105"/>
    </row>
    <row r="97" spans="1:16" ht="11.25" customHeight="1" x14ac:dyDescent="0.25">
      <c r="A97" s="7"/>
      <c r="B97" s="7"/>
      <c r="C97" s="7"/>
      <c r="D97" s="7"/>
      <c r="E97" s="7"/>
      <c r="F97" s="7"/>
      <c r="G97" s="7"/>
      <c r="H97" s="7"/>
      <c r="I97" s="42"/>
      <c r="J97" s="44"/>
      <c r="K97" s="42"/>
      <c r="L97" s="42"/>
      <c r="M97" s="45"/>
      <c r="N97" s="42"/>
      <c r="O97" s="7"/>
      <c r="P97" s="9"/>
    </row>
    <row r="98" spans="1:16" ht="11.25" customHeight="1" x14ac:dyDescent="0.25">
      <c r="A98" s="7"/>
      <c r="B98" s="7"/>
      <c r="C98" s="7"/>
      <c r="D98" s="7"/>
      <c r="E98" s="7"/>
      <c r="F98" s="7"/>
      <c r="G98" s="7"/>
      <c r="H98" s="7"/>
      <c r="I98" s="42"/>
      <c r="J98" s="44"/>
      <c r="K98" s="42"/>
      <c r="L98" s="42"/>
      <c r="M98" s="45"/>
      <c r="N98" s="42"/>
      <c r="O98" s="7"/>
      <c r="P98" s="9"/>
    </row>
    <row r="99" spans="1:16" ht="11.25" customHeight="1" x14ac:dyDescent="0.25">
      <c r="A99" s="7"/>
      <c r="B99" s="7"/>
      <c r="C99" s="7"/>
      <c r="D99" s="7"/>
      <c r="E99" s="7"/>
      <c r="F99" s="7"/>
      <c r="G99" s="7"/>
      <c r="H99" s="7"/>
      <c r="I99" s="42"/>
      <c r="J99" s="44"/>
      <c r="K99" s="42"/>
      <c r="L99" s="42"/>
      <c r="M99" s="45"/>
      <c r="N99" s="42"/>
      <c r="O99" s="7"/>
      <c r="P99" s="9"/>
    </row>
    <row r="100" spans="1:16" ht="11.25" customHeight="1" x14ac:dyDescent="0.25">
      <c r="A100" s="7"/>
      <c r="B100" s="7"/>
      <c r="C100" s="7"/>
      <c r="D100" s="7"/>
      <c r="E100" s="7"/>
      <c r="F100" s="7"/>
      <c r="G100" s="7"/>
      <c r="H100" s="7"/>
      <c r="I100" s="42"/>
      <c r="J100" s="44"/>
      <c r="K100" s="42"/>
      <c r="L100" s="42"/>
      <c r="M100" s="45"/>
      <c r="N100" s="42"/>
      <c r="O100" s="7"/>
      <c r="P100" s="9"/>
    </row>
    <row r="101" spans="1:16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42"/>
      <c r="J101" s="44"/>
      <c r="K101" s="42"/>
      <c r="L101" s="42"/>
      <c r="M101" s="45"/>
      <c r="N101" s="42"/>
      <c r="O101" s="7"/>
      <c r="P101" s="9"/>
    </row>
    <row r="102" spans="1:16" ht="11.25" customHeight="1" x14ac:dyDescent="0.25">
      <c r="A102" s="7"/>
      <c r="B102" s="7"/>
      <c r="C102" s="7"/>
      <c r="D102" s="7"/>
      <c r="E102" s="7"/>
      <c r="F102" s="7"/>
      <c r="G102" s="7"/>
      <c r="H102" s="7"/>
      <c r="I102" s="42"/>
      <c r="J102" s="44"/>
      <c r="K102" s="42"/>
      <c r="L102" s="42"/>
      <c r="M102" s="45"/>
      <c r="N102" s="42"/>
      <c r="O102" s="7"/>
      <c r="P102" s="9"/>
    </row>
    <row r="103" spans="1:16" ht="11.25" customHeight="1" x14ac:dyDescent="0.25">
      <c r="A103" s="7"/>
      <c r="B103" s="7"/>
      <c r="C103" s="7"/>
      <c r="D103" s="7"/>
      <c r="E103" s="7"/>
      <c r="F103" s="7"/>
      <c r="G103" s="7"/>
      <c r="H103" s="7"/>
      <c r="I103" s="42"/>
      <c r="J103" s="44"/>
      <c r="K103" s="42"/>
      <c r="L103" s="42"/>
      <c r="M103" s="45"/>
      <c r="N103" s="42"/>
      <c r="O103" s="7"/>
      <c r="P103" s="9"/>
    </row>
    <row r="104" spans="1:16" ht="11.25" customHeight="1" x14ac:dyDescent="0.25">
      <c r="A104" s="7"/>
      <c r="B104" s="7"/>
      <c r="C104" s="7"/>
      <c r="D104" s="7"/>
      <c r="E104" s="7"/>
      <c r="F104" s="7"/>
      <c r="G104" s="7"/>
      <c r="H104" s="7"/>
      <c r="I104" s="42"/>
      <c r="J104" s="44"/>
      <c r="K104" s="42"/>
      <c r="L104" s="42"/>
      <c r="M104" s="45"/>
      <c r="N104" s="42"/>
      <c r="O104" s="7"/>
      <c r="P104" s="9"/>
    </row>
  </sheetData>
  <phoneticPr fontId="44" type="noConversion"/>
  <pageMargins left="0.2" right="0.2" top="0.4" bottom="0" header="0.3" footer="0.25"/>
  <pageSetup scale="55" fitToHeight="2" orientation="landscape" r:id="rId1"/>
  <headerFooter>
    <oddHeader>&amp;F</oddHeader>
    <oddFooter>&amp;R&amp;"Helv,Bold"&amp;6STEM REGION - Financial Report - 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 Hub Financial Report</vt:lpstr>
      <vt:lpstr>'SC Hub Financial Report'!Print_Titles</vt:lpstr>
    </vt:vector>
  </TitlesOfParts>
  <Company>Universityof Northern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Drake University</cp:lastModifiedBy>
  <cp:lastPrinted>2018-01-12T19:16:52Z</cp:lastPrinted>
  <dcterms:created xsi:type="dcterms:W3CDTF">1998-07-07T19:37:06Z</dcterms:created>
  <dcterms:modified xsi:type="dcterms:W3CDTF">2018-01-18T17:59:09Z</dcterms:modified>
</cp:coreProperties>
</file>