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1512" yWindow="-228" windowWidth="16608" windowHeight="9432" tabRatio="597"/>
  </bookViews>
  <sheets>
    <sheet name="6.30.15" sheetId="23" r:id="rId1"/>
  </sheets>
  <definedNames>
    <definedName name="a" localSheetId="0">#REF!</definedName>
    <definedName name="a">#REF!</definedName>
    <definedName name="a1H56" localSheetId="0">#REF!</definedName>
    <definedName name="a1H56">#REF!</definedName>
    <definedName name="_xlnm.Print_Titles" localSheetId="0">'6.30.15'!$1:$10</definedName>
    <definedName name="priorgen" localSheetId="0">#REF!</definedName>
    <definedName name="priorgen">#REF!</definedName>
    <definedName name="priorIDM" localSheetId="0">#REF!</definedName>
    <definedName name="priorIDM">#REF!</definedName>
    <definedName name="priorMC" localSheetId="0">#REF!</definedName>
    <definedName name="priorMC">#REF!</definedName>
    <definedName name="priorRES" localSheetId="0">#REF!</definedName>
    <definedName name="priorRES">#REF!</definedName>
    <definedName name="priorRRTTC" localSheetId="0">#REF!</definedName>
    <definedName name="priorRRTTC">#REF!</definedName>
    <definedName name="yr" localSheetId="0">#REF!</definedName>
    <definedName name="yr">#REF!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6" i="23" l="1"/>
  <c r="R48" i="23"/>
  <c r="R73" i="23"/>
  <c r="R88" i="23"/>
  <c r="R103" i="23"/>
  <c r="J13" i="23"/>
  <c r="L13" i="23"/>
  <c r="L21" i="23"/>
  <c r="L37" i="23"/>
  <c r="L46" i="23"/>
  <c r="L48" i="23"/>
  <c r="L106" i="23"/>
  <c r="L108" i="23"/>
  <c r="L110" i="23"/>
  <c r="L114" i="23"/>
  <c r="L117" i="23"/>
  <c r="J101" i="23"/>
  <c r="J102" i="23"/>
  <c r="L102" i="23"/>
  <c r="N102" i="23"/>
  <c r="J88" i="23"/>
  <c r="L75" i="23"/>
  <c r="L76" i="23"/>
  <c r="L77" i="23"/>
  <c r="L79" i="23"/>
  <c r="L80" i="23"/>
  <c r="L81" i="23"/>
  <c r="L82" i="23"/>
  <c r="L83" i="23"/>
  <c r="L84" i="23"/>
  <c r="L85" i="23"/>
  <c r="L90" i="23"/>
  <c r="L91" i="23"/>
  <c r="N91" i="23"/>
  <c r="L92" i="23"/>
  <c r="N92" i="23"/>
  <c r="L93" i="23"/>
  <c r="P93" i="23"/>
  <c r="L94" i="23"/>
  <c r="N94" i="23"/>
  <c r="L95" i="23"/>
  <c r="N95" i="23"/>
  <c r="L96" i="23"/>
  <c r="N96" i="23"/>
  <c r="L97" i="23"/>
  <c r="P97" i="23"/>
  <c r="L98" i="23"/>
  <c r="N98" i="23"/>
  <c r="L99" i="23"/>
  <c r="P99" i="23"/>
  <c r="L100" i="23"/>
  <c r="N100" i="23"/>
  <c r="H103" i="23"/>
  <c r="D88" i="23"/>
  <c r="D103" i="23"/>
  <c r="J73" i="23"/>
  <c r="J103" i="23"/>
  <c r="F103" i="23"/>
  <c r="P98" i="23"/>
  <c r="P90" i="23"/>
  <c r="D46" i="23"/>
  <c r="D48" i="23"/>
  <c r="N37" i="23"/>
  <c r="J46" i="23"/>
  <c r="J48" i="23"/>
  <c r="H46" i="23"/>
  <c r="H48" i="23"/>
  <c r="F46" i="23"/>
  <c r="F48" i="23"/>
  <c r="P37" i="23"/>
  <c r="L101" i="23"/>
  <c r="P101" i="23"/>
  <c r="N90" i="23"/>
  <c r="L88" i="23"/>
  <c r="N88" i="23"/>
  <c r="P94" i="23"/>
  <c r="N21" i="23"/>
  <c r="N46" i="23"/>
  <c r="P21" i="23"/>
  <c r="P46" i="23"/>
  <c r="N101" i="23"/>
  <c r="P91" i="23"/>
  <c r="N99" i="23"/>
  <c r="P95" i="23"/>
  <c r="P92" i="23"/>
  <c r="N93" i="23"/>
  <c r="P96" i="23"/>
  <c r="N97" i="23"/>
  <c r="P100" i="23"/>
  <c r="L73" i="23"/>
  <c r="N73" i="23"/>
  <c r="P48" i="23"/>
  <c r="N13" i="23"/>
  <c r="P13" i="23"/>
  <c r="N48" i="23"/>
  <c r="P88" i="23"/>
  <c r="P73" i="23"/>
  <c r="N103" i="23"/>
  <c r="L103" i="23"/>
  <c r="P103" i="23"/>
</calcChain>
</file>

<file path=xl/sharedStrings.xml><?xml version="1.0" encoding="utf-8"?>
<sst xmlns="http://schemas.openxmlformats.org/spreadsheetml/2006/main" count="90" uniqueCount="72">
  <si>
    <r>
      <t xml:space="preserve">REGIONAL STEM HUB INSTITUTION: </t>
    </r>
    <r>
      <rPr>
        <b/>
        <sz val="10"/>
        <color rgb="FFC00000"/>
        <rFont val="Helv"/>
      </rPr>
      <t xml:space="preserve"> DRAKE UNIVERSITY</t>
    </r>
  </si>
  <si>
    <r>
      <t xml:space="preserve">STEM REGION: </t>
    </r>
    <r>
      <rPr>
        <b/>
        <sz val="10"/>
        <color rgb="FFC00000"/>
        <rFont val="Helv"/>
      </rPr>
      <t xml:space="preserve">SC STEM REGION </t>
    </r>
  </si>
  <si>
    <t>Bi-MONTHLY FINANCIAL REPORT</t>
  </si>
  <si>
    <r>
      <t>expenditures as of</t>
    </r>
    <r>
      <rPr>
        <b/>
        <sz val="10"/>
        <color rgb="FFC00000"/>
        <rFont val="Helv"/>
      </rPr>
      <t xml:space="preserve"> 6/30/2015</t>
    </r>
  </si>
  <si>
    <t>Governor's STEM Advisory Council</t>
  </si>
  <si>
    <t>Contracted</t>
  </si>
  <si>
    <t xml:space="preserve"> </t>
  </si>
  <si>
    <t>updated 7/15/2015</t>
  </si>
  <si>
    <t>Original</t>
  </si>
  <si>
    <t>Amounts/</t>
  </si>
  <si>
    <t>Encum-</t>
  </si>
  <si>
    <t>2015</t>
  </si>
  <si>
    <t>Balance</t>
  </si>
  <si>
    <t>Budget</t>
  </si>
  <si>
    <t>Adjustments</t>
  </si>
  <si>
    <t>brances</t>
  </si>
  <si>
    <t>Current</t>
  </si>
  <si>
    <t>Unrealized/</t>
  </si>
  <si>
    <t>Percent</t>
  </si>
  <si>
    <t xml:space="preserve">Prior </t>
  </si>
  <si>
    <t>2014-15</t>
  </si>
  <si>
    <r>
      <t>(</t>
    </r>
    <r>
      <rPr>
        <b/>
        <i/>
        <sz val="10"/>
        <rFont val="Helv"/>
      </rPr>
      <t>where applicable)</t>
    </r>
  </si>
  <si>
    <t>Month</t>
  </si>
  <si>
    <t>YTD</t>
  </si>
  <si>
    <t>Unexpended</t>
  </si>
  <si>
    <t>Expended</t>
  </si>
  <si>
    <t>REVENUES</t>
  </si>
  <si>
    <t xml:space="preserve">     STATE APPROPRIATIONS - STEM REGION</t>
  </si>
  <si>
    <t xml:space="preserve">     OTHER REVENUES</t>
  </si>
  <si>
    <t xml:space="preserve">          Public Grants</t>
  </si>
  <si>
    <t xml:space="preserve">          Private Gifts and Grants</t>
  </si>
  <si>
    <t>Regional STEM Scale-Up Programming (contracted)</t>
  </si>
  <si>
    <t>A World in Motion (AWIM)</t>
  </si>
  <si>
    <t>CASE for Agriculture STEM Education</t>
  </si>
  <si>
    <t>Defined STEM</t>
  </si>
  <si>
    <t xml:space="preserve">Engineering is Elementary (EiE) </t>
  </si>
  <si>
    <t>FIRST Tech Challenge (FTC)</t>
  </si>
  <si>
    <t>HyperStream</t>
  </si>
  <si>
    <t>KidWind</t>
  </si>
  <si>
    <t>SCI Pint Size Science</t>
  </si>
  <si>
    <t>Project Lead The Way (PLTW): Engineering</t>
  </si>
  <si>
    <t>Project Lead The Way (PLTW): Gateway to Technology</t>
  </si>
  <si>
    <t>STEM Festivals</t>
  </si>
  <si>
    <t>Facilities &amp; Administration Costs</t>
  </si>
  <si>
    <t xml:space="preserve">          Public - Supplemental Support</t>
  </si>
  <si>
    <t>Regional STEM Hub Institutional Cost Share</t>
  </si>
  <si>
    <t>Allowable expenditures include:</t>
  </si>
  <si>
    <t>Regional STEM Hub Manager Salary/Benefits, Secretarial Support</t>
  </si>
  <si>
    <t>Travel, Equipment, Supplies/Materials, Other Direct Costs</t>
  </si>
  <si>
    <t>Interest Income</t>
  </si>
  <si>
    <t>Other Income</t>
  </si>
  <si>
    <t>SUBTOTAL - OTHER REVENUES</t>
  </si>
  <si>
    <t xml:space="preserve">              TOTAL REVENUES - STEM REGION</t>
  </si>
  <si>
    <t>EXPENDITURES - STEM REGION (General Fund - State Appropriations)</t>
  </si>
  <si>
    <t>Regional STEM Hub Management (contracted)</t>
  </si>
  <si>
    <t>Regional STEM Hub Manager Salary</t>
  </si>
  <si>
    <t>Regional STEM Hub Manager Fringe Benefits</t>
  </si>
  <si>
    <t>Secretarial Support</t>
  </si>
  <si>
    <t>Direct Costs</t>
  </si>
  <si>
    <t>Travel</t>
  </si>
  <si>
    <t>Equipment</t>
  </si>
  <si>
    <t>Collateral Materials</t>
  </si>
  <si>
    <t>Supplies</t>
  </si>
  <si>
    <t>Printing</t>
  </si>
  <si>
    <t>Other Direct Costs</t>
  </si>
  <si>
    <t>Facilities &amp; Administration Costs - TIER ONE (State Appropriations)</t>
  </si>
  <si>
    <t>Facilities &amp; Administration Costs - TIER TWO (Private Support)</t>
  </si>
  <si>
    <t xml:space="preserve">     TOTAL EXPENDITURES - STEM REGION</t>
  </si>
  <si>
    <t>TOTAL REVENUES - STEM SC REGION</t>
  </si>
  <si>
    <t>REVENUES - STEM REGION (grant funded)</t>
  </si>
  <si>
    <t>EXPENDITURES - STEM REGION (Tier Two - Private Support Funds)</t>
  </si>
  <si>
    <t>EXPENDITURES - STEM REGION (grant funded)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</si>
</sst>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00%"/>
  </numFmts>
  <fonts count="4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9"/>
      <color rgb="FF000000"/>
      <name val="Helv"/>
    </font>
    <font>
      <sz val="10"/>
      <color rgb="FF000000"/>
      <name val="Helv"/>
    </font>
    <font>
      <b/>
      <sz val="10"/>
      <name val="Helv"/>
    </font>
    <font>
      <sz val="9"/>
      <name val="Helv"/>
    </font>
    <font>
      <b/>
      <sz val="8"/>
      <name val="Helv"/>
    </font>
    <font>
      <sz val="10"/>
      <name val="Arial"/>
      <family val="2"/>
    </font>
    <font>
      <b/>
      <i/>
      <sz val="10"/>
      <name val="Helv"/>
    </font>
    <font>
      <b/>
      <sz val="10"/>
      <color rgb="FFC00000"/>
      <name val="Helv"/>
    </font>
    <font>
      <i/>
      <sz val="7"/>
      <color rgb="FF000000"/>
      <name val="Helv"/>
    </font>
    <font>
      <b/>
      <sz val="10"/>
      <color rgb="FFFF0000"/>
      <name val="Helv"/>
    </font>
    <font>
      <b/>
      <sz val="11"/>
      <name val="Helv"/>
    </font>
    <font>
      <sz val="11"/>
      <name val="Helv"/>
    </font>
    <font>
      <sz val="11"/>
      <color rgb="FF3333FF"/>
      <name val="Helv"/>
    </font>
    <font>
      <sz val="11"/>
      <color rgb="FF3333FF"/>
      <name val="Calibri"/>
      <family val="2"/>
      <scheme val="minor"/>
    </font>
    <font>
      <b/>
      <sz val="9"/>
      <color rgb="FFFF0000"/>
      <name val="Helv"/>
    </font>
    <font>
      <b/>
      <sz val="11"/>
      <color rgb="FF3333FF"/>
      <name val="Helv"/>
    </font>
    <font>
      <b/>
      <u/>
      <sz val="11"/>
      <color rgb="FF3333FF"/>
      <name val="Helv"/>
    </font>
    <font>
      <b/>
      <sz val="9"/>
      <color rgb="FF0000FF"/>
      <name val="Helv"/>
    </font>
    <font>
      <b/>
      <sz val="9"/>
      <name val="Helv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87">
    <xf numFmtId="39" fontId="0" fillId="0" borderId="0" xfId="0"/>
    <xf numFmtId="39" fontId="0" fillId="0" borderId="0" xfId="0" applyFill="1" applyProtection="1"/>
    <xf numFmtId="39" fontId="0" fillId="0" borderId="0" xfId="0" applyFill="1" applyBorder="1" applyProtection="1"/>
    <xf numFmtId="39" fontId="0" fillId="0" borderId="0" xfId="0" applyFill="1" applyAlignment="1" applyProtection="1">
      <alignment horizontal="left"/>
    </xf>
    <xf numFmtId="39" fontId="0" fillId="0" borderId="0" xfId="0" applyFont="1" applyFill="1" applyAlignment="1" applyProtection="1">
      <alignment horizontal="left"/>
    </xf>
    <xf numFmtId="4" fontId="26" fillId="0" borderId="0" xfId="46" applyNumberFormat="1" applyFont="1" applyFill="1" applyAlignment="1">
      <alignment wrapText="1"/>
    </xf>
    <xf numFmtId="4" fontId="26" fillId="0" borderId="0" xfId="41" applyNumberFormat="1" applyFont="1" applyFill="1" applyAlignment="1">
      <alignment wrapText="1"/>
    </xf>
    <xf numFmtId="39" fontId="0" fillId="0" borderId="0" xfId="0" applyFont="1" applyFill="1" applyAlignment="1" applyProtection="1">
      <alignment horizontal="left" indent="2"/>
    </xf>
    <xf numFmtId="4" fontId="25" fillId="0" borderId="0" xfId="41" applyNumberFormat="1" applyFont="1" applyFill="1" applyAlignment="1">
      <alignment wrapText="1"/>
    </xf>
    <xf numFmtId="39" fontId="0" fillId="0" borderId="0" xfId="0" applyFont="1" applyFill="1" applyAlignment="1" applyProtection="1">
      <alignment horizontal="left" indent="1"/>
    </xf>
    <xf numFmtId="39" fontId="0" fillId="0" borderId="0" xfId="0" applyFill="1"/>
    <xf numFmtId="39" fontId="0" fillId="0" borderId="0" xfId="0" applyFont="1" applyFill="1"/>
    <xf numFmtId="39" fontId="27" fillId="0" borderId="0" xfId="0" applyFont="1" applyFill="1" applyAlignment="1" applyProtection="1">
      <alignment horizontal="left"/>
    </xf>
    <xf numFmtId="39" fontId="28" fillId="0" borderId="0" xfId="0" applyFont="1" applyFill="1"/>
    <xf numFmtId="164" fontId="0" fillId="0" borderId="0" xfId="0" applyNumberFormat="1" applyFill="1"/>
    <xf numFmtId="164" fontId="0" fillId="0" borderId="0" xfId="0" applyNumberFormat="1" applyFont="1" applyFill="1"/>
    <xf numFmtId="164" fontId="0" fillId="0" borderId="0" xfId="0" applyNumberFormat="1"/>
    <xf numFmtId="0" fontId="25" fillId="0" borderId="0" xfId="41" applyFont="1" applyFill="1" applyAlignment="1">
      <alignment horizontal="left" indent="4"/>
    </xf>
    <xf numFmtId="39" fontId="27" fillId="0" borderId="0" xfId="0" applyFont="1" applyFill="1"/>
    <xf numFmtId="164" fontId="27" fillId="0" borderId="0" xfId="0" applyNumberFormat="1" applyFont="1" applyFill="1"/>
    <xf numFmtId="39" fontId="27" fillId="0" borderId="0" xfId="0" applyFont="1" applyFill="1" applyAlignment="1">
      <alignment horizontal="center"/>
    </xf>
    <xf numFmtId="39" fontId="27" fillId="0" borderId="0" xfId="0" applyFont="1" applyFill="1" applyAlignment="1" applyProtection="1">
      <alignment horizontal="center"/>
    </xf>
    <xf numFmtId="164" fontId="27" fillId="0" borderId="0" xfId="0" applyNumberFormat="1" applyFont="1" applyFill="1" applyAlignment="1" applyProtection="1">
      <alignment horizontal="center"/>
    </xf>
    <xf numFmtId="49" fontId="27" fillId="0" borderId="1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/>
    <xf numFmtId="39" fontId="27" fillId="0" borderId="1" xfId="0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horizontal="center"/>
    </xf>
    <xf numFmtId="4" fontId="25" fillId="0" borderId="0" xfId="46" applyNumberFormat="1" applyFont="1" applyFill="1" applyAlignment="1">
      <alignment wrapText="1"/>
    </xf>
    <xf numFmtId="4" fontId="28" fillId="0" borderId="0" xfId="0" applyNumberFormat="1" applyFont="1" applyFill="1"/>
    <xf numFmtId="49" fontId="29" fillId="0" borderId="0" xfId="0" applyNumberFormat="1" applyFont="1" applyFill="1" applyBorder="1" applyAlignment="1">
      <alignment horizontal="center"/>
    </xf>
    <xf numFmtId="39" fontId="27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/>
    </xf>
    <xf numFmtId="7" fontId="0" fillId="0" borderId="11" xfId="0" applyNumberFormat="1" applyFill="1" applyBorder="1" applyProtection="1"/>
    <xf numFmtId="7" fontId="0" fillId="0" borderId="0" xfId="0" applyNumberFormat="1" applyFill="1" applyBorder="1" applyProtection="1"/>
    <xf numFmtId="7" fontId="0" fillId="0" borderId="0" xfId="0" applyNumberFormat="1" applyFill="1"/>
    <xf numFmtId="49" fontId="27" fillId="0" borderId="12" xfId="0" applyNumberFormat="1" applyFont="1" applyFill="1" applyBorder="1" applyAlignment="1">
      <alignment horizontal="center"/>
    </xf>
    <xf numFmtId="39" fontId="0" fillId="33" borderId="0" xfId="0" applyFill="1" applyAlignment="1" applyProtection="1">
      <alignment horizontal="left"/>
    </xf>
    <xf numFmtId="39" fontId="0" fillId="33" borderId="0" xfId="0" applyFill="1"/>
    <xf numFmtId="164" fontId="0" fillId="33" borderId="0" xfId="0" applyNumberFormat="1" applyFill="1"/>
    <xf numFmtId="39" fontId="28" fillId="33" borderId="0" xfId="0" applyFont="1" applyFill="1" applyAlignment="1" applyProtection="1">
      <alignment horizontal="left"/>
    </xf>
    <xf numFmtId="39" fontId="28" fillId="33" borderId="0" xfId="0" applyFont="1" applyFill="1"/>
    <xf numFmtId="39" fontId="28" fillId="33" borderId="0" xfId="0" applyFont="1" applyFill="1" applyProtection="1"/>
    <xf numFmtId="164" fontId="28" fillId="33" borderId="0" xfId="0" applyNumberFormat="1" applyFont="1" applyFill="1"/>
    <xf numFmtId="39" fontId="28" fillId="33" borderId="0" xfId="0" applyFont="1" applyFill="1" applyAlignment="1" applyProtection="1">
      <alignment horizontal="left" indent="5"/>
    </xf>
    <xf numFmtId="39" fontId="28" fillId="33" borderId="0" xfId="0" applyFont="1" applyFill="1" applyAlignment="1" applyProtection="1">
      <alignment horizontal="left" indent="4"/>
    </xf>
    <xf numFmtId="39" fontId="28" fillId="33" borderId="0" xfId="0" applyFont="1" applyFill="1" applyAlignment="1" applyProtection="1">
      <alignment horizontal="left" indent="3"/>
    </xf>
    <xf numFmtId="39" fontId="28" fillId="33" borderId="0" xfId="0" applyFont="1" applyFill="1" applyAlignment="1" applyProtection="1">
      <alignment horizontal="left" indent="19"/>
    </xf>
    <xf numFmtId="7" fontId="0" fillId="0" borderId="13" xfId="0" applyNumberFormat="1" applyFill="1" applyBorder="1" applyProtection="1"/>
    <xf numFmtId="4" fontId="25" fillId="33" borderId="0" xfId="46" applyNumberFormat="1" applyFont="1" applyFill="1" applyAlignment="1">
      <alignment wrapText="1"/>
    </xf>
    <xf numFmtId="0" fontId="33" fillId="33" borderId="0" xfId="41" applyFont="1" applyFill="1" applyAlignment="1">
      <alignment horizontal="left" indent="5"/>
    </xf>
    <xf numFmtId="39" fontId="0" fillId="33" borderId="0" xfId="0" applyFont="1" applyFill="1"/>
    <xf numFmtId="164" fontId="0" fillId="33" borderId="0" xfId="0" applyNumberFormat="1" applyFont="1" applyFill="1"/>
    <xf numFmtId="4" fontId="26" fillId="33" borderId="0" xfId="46" applyNumberFormat="1" applyFont="1" applyFill="1" applyAlignment="1">
      <alignment wrapText="1"/>
    </xf>
    <xf numFmtId="0" fontId="25" fillId="33" borderId="0" xfId="41" applyFont="1" applyFill="1" applyAlignment="1">
      <alignment horizontal="left" indent="5"/>
    </xf>
    <xf numFmtId="0" fontId="25" fillId="0" borderId="0" xfId="41" applyFont="1" applyFill="1" applyAlignment="1">
      <alignment horizontal="left" indent="6"/>
    </xf>
    <xf numFmtId="39" fontId="34" fillId="0" borderId="0" xfId="0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164" fontId="0" fillId="0" borderId="13" xfId="0" applyNumberFormat="1" applyFill="1" applyBorder="1"/>
    <xf numFmtId="39" fontId="0" fillId="33" borderId="14" xfId="0" applyFont="1" applyFill="1" applyBorder="1" applyProtection="1"/>
    <xf numFmtId="164" fontId="0" fillId="33" borderId="14" xfId="0" applyNumberFormat="1" applyFill="1" applyBorder="1"/>
    <xf numFmtId="39" fontId="27" fillId="0" borderId="0" xfId="0" applyFont="1" applyFill="1" applyProtection="1"/>
    <xf numFmtId="39" fontId="35" fillId="0" borderId="0" xfId="0" applyFont="1" applyFill="1"/>
    <xf numFmtId="39" fontId="36" fillId="0" borderId="0" xfId="0" applyFont="1" applyFill="1"/>
    <xf numFmtId="39" fontId="36" fillId="0" borderId="0" xfId="0" applyFont="1"/>
    <xf numFmtId="39" fontId="37" fillId="0" borderId="0" xfId="0" applyFont="1" applyFill="1"/>
    <xf numFmtId="39" fontId="38" fillId="0" borderId="0" xfId="0" applyFont="1" applyFill="1"/>
    <xf numFmtId="39" fontId="38" fillId="0" borderId="14" xfId="0" applyFont="1" applyFill="1" applyBorder="1" applyProtection="1"/>
    <xf numFmtId="7" fontId="38" fillId="0" borderId="13" xfId="0" applyNumberFormat="1" applyFont="1" applyFill="1" applyBorder="1" applyProtection="1"/>
    <xf numFmtId="7" fontId="38" fillId="0" borderId="11" xfId="0" applyNumberFormat="1" applyFont="1" applyFill="1" applyBorder="1" applyProtection="1"/>
    <xf numFmtId="39" fontId="37" fillId="0" borderId="0" xfId="0" applyFont="1"/>
    <xf numFmtId="39" fontId="39" fillId="0" borderId="0" xfId="0" applyFont="1" applyFill="1"/>
    <xf numFmtId="39" fontId="40" fillId="0" borderId="0" xfId="0" applyFont="1" applyFill="1" applyAlignment="1">
      <alignment horizontal="center"/>
    </xf>
    <xf numFmtId="39" fontId="41" fillId="0" borderId="0" xfId="0" applyFont="1" applyFill="1" applyAlignment="1">
      <alignment horizontal="center"/>
    </xf>
    <xf numFmtId="4" fontId="28" fillId="0" borderId="0" xfId="46" applyNumberFormat="1" applyFont="1" applyFill="1" applyAlignment="1">
      <alignment wrapText="1"/>
    </xf>
    <xf numFmtId="7" fontId="38" fillId="0" borderId="0" xfId="0" applyNumberFormat="1" applyFont="1" applyFill="1" applyBorder="1" applyProtection="1"/>
    <xf numFmtId="39" fontId="43" fillId="0" borderId="0" xfId="0" applyFont="1" applyFill="1"/>
    <xf numFmtId="7" fontId="28" fillId="0" borderId="0" xfId="0" applyNumberFormat="1" applyFont="1" applyFill="1"/>
    <xf numFmtId="39" fontId="28" fillId="0" borderId="0" xfId="0" applyFont="1"/>
    <xf numFmtId="39" fontId="42" fillId="0" borderId="0" xfId="0" applyFont="1" applyFill="1" applyAlignment="1">
      <alignment horizontal="right"/>
    </xf>
    <xf numFmtId="39" fontId="42" fillId="0" borderId="0" xfId="0" applyFont="1" applyFill="1" applyAlignment="1">
      <alignment horizontal="left"/>
    </xf>
    <xf numFmtId="14" fontId="34" fillId="0" borderId="0" xfId="0" applyNumberFormat="1" applyFont="1" applyFill="1" applyAlignment="1">
      <alignment horizontal="center"/>
    </xf>
    <xf numFmtId="39" fontId="0" fillId="0" borderId="12" xfId="0" applyBorder="1"/>
    <xf numFmtId="39" fontId="0" fillId="0" borderId="13" xfId="0" applyBorder="1"/>
    <xf numFmtId="39" fontId="0" fillId="0" borderId="0" xfId="0" applyAlignment="1">
      <alignment horizontal="left"/>
    </xf>
    <xf numFmtId="39" fontId="28" fillId="0" borderId="0" xfId="0" applyFont="1" applyFill="1" applyAlignment="1" applyProtection="1">
      <alignment horizontal="left" indent="4"/>
    </xf>
    <xf numFmtId="14" fontId="39" fillId="0" borderId="0" xfId="0" applyNumberFormat="1" applyFont="1" applyFill="1" applyAlignment="1">
      <alignment horizontal="center"/>
    </xf>
  </cellXfs>
  <cellStyles count="131">
    <cellStyle name="20% - Accent1" xfId="18" builtinId="30" customBuiltin="1"/>
    <cellStyle name="20% - Accent1 2" xfId="49"/>
    <cellStyle name="20% - Accent1 2 2" xfId="102"/>
    <cellStyle name="20% - Accent1 2 3" xfId="76"/>
    <cellStyle name="20% - Accent1 3" xfId="89"/>
    <cellStyle name="20% - Accent1 4" xfId="63"/>
    <cellStyle name="20% - Accent1 5" xfId="115"/>
    <cellStyle name="20% - Accent2" xfId="22" builtinId="34" customBuiltin="1"/>
    <cellStyle name="20% - Accent2 2" xfId="51"/>
    <cellStyle name="20% - Accent2 2 2" xfId="104"/>
    <cellStyle name="20% - Accent2 2 3" xfId="78"/>
    <cellStyle name="20% - Accent2 3" xfId="91"/>
    <cellStyle name="20% - Accent2 4" xfId="65"/>
    <cellStyle name="20% - Accent2 5" xfId="117"/>
    <cellStyle name="20% - Accent3" xfId="26" builtinId="38" customBuiltin="1"/>
    <cellStyle name="20% - Accent3 2" xfId="53"/>
    <cellStyle name="20% - Accent3 2 2" xfId="106"/>
    <cellStyle name="20% - Accent3 2 3" xfId="80"/>
    <cellStyle name="20% - Accent3 3" xfId="93"/>
    <cellStyle name="20% - Accent3 4" xfId="67"/>
    <cellStyle name="20% - Accent3 5" xfId="119"/>
    <cellStyle name="20% - Accent4" xfId="30" builtinId="42" customBuiltin="1"/>
    <cellStyle name="20% - Accent4 2" xfId="55"/>
    <cellStyle name="20% - Accent4 2 2" xfId="108"/>
    <cellStyle name="20% - Accent4 2 3" xfId="82"/>
    <cellStyle name="20% - Accent4 3" xfId="95"/>
    <cellStyle name="20% - Accent4 4" xfId="69"/>
    <cellStyle name="20% - Accent4 5" xfId="121"/>
    <cellStyle name="20% - Accent5" xfId="34" builtinId="46" customBuiltin="1"/>
    <cellStyle name="20% - Accent5 2" xfId="57"/>
    <cellStyle name="20% - Accent5 2 2" xfId="110"/>
    <cellStyle name="20% - Accent5 2 3" xfId="84"/>
    <cellStyle name="20% - Accent5 3" xfId="97"/>
    <cellStyle name="20% - Accent5 4" xfId="71"/>
    <cellStyle name="20% - Accent5 5" xfId="123"/>
    <cellStyle name="20% - Accent6" xfId="38" builtinId="50" customBuiltin="1"/>
    <cellStyle name="20% - Accent6 2" xfId="59"/>
    <cellStyle name="20% - Accent6 2 2" xfId="112"/>
    <cellStyle name="20% - Accent6 2 3" xfId="86"/>
    <cellStyle name="20% - Accent6 3" xfId="99"/>
    <cellStyle name="20% - Accent6 4" xfId="73"/>
    <cellStyle name="20% - Accent6 5" xfId="125"/>
    <cellStyle name="40% - Accent1" xfId="19" builtinId="31" customBuiltin="1"/>
    <cellStyle name="40% - Accent1 2" xfId="50"/>
    <cellStyle name="40% - Accent1 2 2" xfId="103"/>
    <cellStyle name="40% - Accent1 2 3" xfId="77"/>
    <cellStyle name="40% - Accent1 3" xfId="90"/>
    <cellStyle name="40% - Accent1 4" xfId="64"/>
    <cellStyle name="40% - Accent1 5" xfId="116"/>
    <cellStyle name="40% - Accent2" xfId="23" builtinId="35" customBuiltin="1"/>
    <cellStyle name="40% - Accent2 2" xfId="52"/>
    <cellStyle name="40% - Accent2 2 2" xfId="105"/>
    <cellStyle name="40% - Accent2 2 3" xfId="79"/>
    <cellStyle name="40% - Accent2 3" xfId="92"/>
    <cellStyle name="40% - Accent2 4" xfId="66"/>
    <cellStyle name="40% - Accent2 5" xfId="118"/>
    <cellStyle name="40% - Accent3" xfId="27" builtinId="39" customBuiltin="1"/>
    <cellStyle name="40% - Accent3 2" xfId="54"/>
    <cellStyle name="40% - Accent3 2 2" xfId="107"/>
    <cellStyle name="40% - Accent3 2 3" xfId="81"/>
    <cellStyle name="40% - Accent3 3" xfId="94"/>
    <cellStyle name="40% - Accent3 4" xfId="68"/>
    <cellStyle name="40% - Accent3 5" xfId="120"/>
    <cellStyle name="40% - Accent4" xfId="31" builtinId="43" customBuiltin="1"/>
    <cellStyle name="40% - Accent4 2" xfId="56"/>
    <cellStyle name="40% - Accent4 2 2" xfId="109"/>
    <cellStyle name="40% - Accent4 2 3" xfId="83"/>
    <cellStyle name="40% - Accent4 3" xfId="96"/>
    <cellStyle name="40% - Accent4 4" xfId="70"/>
    <cellStyle name="40% - Accent4 5" xfId="122"/>
    <cellStyle name="40% - Accent5" xfId="35" builtinId="47" customBuiltin="1"/>
    <cellStyle name="40% - Accent5 2" xfId="58"/>
    <cellStyle name="40% - Accent5 2 2" xfId="111"/>
    <cellStyle name="40% - Accent5 2 3" xfId="85"/>
    <cellStyle name="40% - Accent5 3" xfId="98"/>
    <cellStyle name="40% - Accent5 4" xfId="72"/>
    <cellStyle name="40% - Accent5 5" xfId="124"/>
    <cellStyle name="40% - Accent6" xfId="39" builtinId="51" customBuiltin="1"/>
    <cellStyle name="40% - Accent6 2" xfId="60"/>
    <cellStyle name="40% - Accent6 2 2" xfId="113"/>
    <cellStyle name="40% - Accent6 2 3" xfId="87"/>
    <cellStyle name="40% - Accent6 3" xfId="100"/>
    <cellStyle name="40% - Accent6 4" xfId="74"/>
    <cellStyle name="40% - Accent6 5" xfId="12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128"/>
    <cellStyle name="Normal 3" xfId="47"/>
    <cellStyle name="Normal 3 2" xfId="129"/>
    <cellStyle name="Normal 4" xfId="41"/>
    <cellStyle name="Normal 4 2" xfId="61"/>
    <cellStyle name="Normal 4 3" xfId="127"/>
    <cellStyle name="Note 2" xfId="48"/>
    <cellStyle name="Note 2 2" xfId="62"/>
    <cellStyle name="Note 2 2 2" xfId="114"/>
    <cellStyle name="Note 2 2 3" xfId="88"/>
    <cellStyle name="Note 2 3" xfId="101"/>
    <cellStyle name="Note 2 4" xfId="75"/>
    <cellStyle name="Note 2 5" xfId="13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FFFF99"/>
      <color rgb="FF3333FF"/>
      <color rgb="FF3399FF"/>
      <color rgb="FF3366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8"/>
  <sheetViews>
    <sheetView tabSelected="1" view="pageLayout" topLeftCell="B1" zoomScaleNormal="125" workbookViewId="0">
      <selection activeCell="L6" sqref="L6"/>
    </sheetView>
  </sheetViews>
  <sheetFormatPr defaultColWidth="8.6640625" defaultRowHeight="12.6" x14ac:dyDescent="0.25"/>
  <cols>
    <col min="1" max="1" width="9.109375" customWidth="1"/>
    <col min="3" max="3" width="36.88671875" customWidth="1"/>
    <col min="4" max="4" width="13.88671875" customWidth="1"/>
    <col min="5" max="5" width="1.109375" customWidth="1"/>
    <col min="6" max="6" width="18.109375" customWidth="1"/>
    <col min="7" max="7" width="1.44140625" customWidth="1"/>
    <col min="8" max="8" width="12.6640625" customWidth="1"/>
    <col min="9" max="9" width="1.44140625" customWidth="1"/>
    <col min="10" max="10" width="12.6640625" customWidth="1"/>
    <col min="11" max="11" width="6.6640625" customWidth="1"/>
    <col min="12" max="12" width="15.6640625" customWidth="1"/>
    <col min="13" max="13" width="1.6640625" style="78" customWidth="1"/>
    <col min="14" max="14" width="12.44140625" customWidth="1"/>
    <col min="15" max="15" width="1.5546875" customWidth="1"/>
    <col min="16" max="16" width="13.33203125" style="16" customWidth="1"/>
    <col min="17" max="17" width="4.109375" customWidth="1"/>
    <col min="18" max="18" width="13.109375" style="64" hidden="1" customWidth="1"/>
    <col min="19" max="19" width="9.44140625" bestFit="1" customWidth="1"/>
  </cols>
  <sheetData>
    <row r="1" spans="1:18" s="18" customFormat="1" x14ac:dyDescent="0.25">
      <c r="A1" s="12" t="s">
        <v>0</v>
      </c>
      <c r="M1" s="76"/>
      <c r="P1" s="19"/>
      <c r="R1" s="62"/>
    </row>
    <row r="2" spans="1:18" s="18" customFormat="1" x14ac:dyDescent="0.25">
      <c r="A2" s="12" t="s">
        <v>1</v>
      </c>
      <c r="M2" s="76"/>
      <c r="P2" s="19"/>
      <c r="R2" s="62"/>
    </row>
    <row r="3" spans="1:18" s="18" customFormat="1" x14ac:dyDescent="0.25">
      <c r="A3" s="12" t="s">
        <v>2</v>
      </c>
      <c r="M3" s="76"/>
      <c r="P3" s="19"/>
      <c r="R3" s="62"/>
    </row>
    <row r="4" spans="1:18" s="11" customFormat="1" x14ac:dyDescent="0.25">
      <c r="A4" s="61" t="s">
        <v>3</v>
      </c>
      <c r="M4" s="13"/>
      <c r="P4" s="15"/>
      <c r="R4" s="63"/>
    </row>
    <row r="5" spans="1:18" s="11" customFormat="1" x14ac:dyDescent="0.25">
      <c r="A5" s="12" t="s">
        <v>4</v>
      </c>
      <c r="M5" s="13"/>
      <c r="P5" s="15"/>
      <c r="R5" s="63"/>
    </row>
    <row r="6" spans="1:18" s="10" customFormat="1" x14ac:dyDescent="0.25">
      <c r="D6" s="18"/>
      <c r="E6" s="18"/>
      <c r="F6" s="20" t="s">
        <v>5</v>
      </c>
      <c r="G6" s="18"/>
      <c r="H6" s="18"/>
      <c r="I6" s="18"/>
      <c r="J6" s="56" t="s">
        <v>6</v>
      </c>
      <c r="K6" s="18"/>
      <c r="L6" s="86" t="s">
        <v>7</v>
      </c>
      <c r="M6" s="76"/>
      <c r="N6" s="18"/>
      <c r="O6" s="18"/>
      <c r="P6" s="19"/>
      <c r="R6" s="63"/>
    </row>
    <row r="7" spans="1:18" s="10" customFormat="1" x14ac:dyDescent="0.25">
      <c r="D7" s="21" t="s">
        <v>8</v>
      </c>
      <c r="E7" s="21"/>
      <c r="F7" s="20" t="s">
        <v>9</v>
      </c>
      <c r="G7" s="18"/>
      <c r="H7" s="21" t="s">
        <v>10</v>
      </c>
      <c r="I7" s="18"/>
      <c r="J7" s="57" t="s">
        <v>11</v>
      </c>
      <c r="K7" s="18"/>
      <c r="L7" s="81">
        <v>42185</v>
      </c>
      <c r="M7" s="76"/>
      <c r="N7" s="21" t="s">
        <v>12</v>
      </c>
      <c r="O7" s="18"/>
      <c r="P7" s="22"/>
      <c r="R7" s="63"/>
    </row>
    <row r="8" spans="1:18" s="10" customFormat="1" x14ac:dyDescent="0.25">
      <c r="D8" s="21" t="s">
        <v>13</v>
      </c>
      <c r="E8" s="21"/>
      <c r="F8" s="20" t="s">
        <v>14</v>
      </c>
      <c r="G8" s="18"/>
      <c r="H8" s="21" t="s">
        <v>15</v>
      </c>
      <c r="I8" s="18"/>
      <c r="J8" s="21" t="s">
        <v>16</v>
      </c>
      <c r="K8" s="18"/>
      <c r="L8" s="21" t="s">
        <v>16</v>
      </c>
      <c r="M8" s="76"/>
      <c r="N8" s="21" t="s">
        <v>17</v>
      </c>
      <c r="O8" s="18"/>
      <c r="P8" s="22" t="s">
        <v>18</v>
      </c>
      <c r="R8" s="72" t="s">
        <v>19</v>
      </c>
    </row>
    <row r="9" spans="1:18" s="10" customFormat="1" ht="12.75" customHeight="1" x14ac:dyDescent="0.25">
      <c r="D9" s="23" t="s">
        <v>20</v>
      </c>
      <c r="E9" s="24"/>
      <c r="F9" s="36" t="s">
        <v>21</v>
      </c>
      <c r="G9" s="25"/>
      <c r="H9" s="23" t="s">
        <v>20</v>
      </c>
      <c r="I9" s="18"/>
      <c r="J9" s="26" t="s">
        <v>22</v>
      </c>
      <c r="K9" s="18"/>
      <c r="L9" s="26" t="s">
        <v>23</v>
      </c>
      <c r="M9" s="76"/>
      <c r="N9" s="26" t="s">
        <v>24</v>
      </c>
      <c r="O9" s="18"/>
      <c r="P9" s="27" t="s">
        <v>25</v>
      </c>
      <c r="R9" s="73" t="s">
        <v>23</v>
      </c>
    </row>
    <row r="10" spans="1:18" s="10" customFormat="1" ht="8.25" customHeight="1" x14ac:dyDescent="0.25">
      <c r="D10" s="24"/>
      <c r="E10" s="24"/>
      <c r="F10" s="30"/>
      <c r="G10" s="25"/>
      <c r="H10" s="24"/>
      <c r="I10" s="18"/>
      <c r="J10" s="31"/>
      <c r="K10" s="18"/>
      <c r="L10" s="31"/>
      <c r="M10" s="76"/>
      <c r="N10" s="31"/>
      <c r="O10" s="18"/>
      <c r="P10" s="32"/>
      <c r="R10" s="63"/>
    </row>
    <row r="11" spans="1:18" s="10" customFormat="1" x14ac:dyDescent="0.25">
      <c r="A11" s="12" t="s">
        <v>26</v>
      </c>
      <c r="M11" s="13"/>
      <c r="P11" s="14"/>
      <c r="R11" s="65"/>
    </row>
    <row r="12" spans="1:18" s="10" customFormat="1" x14ac:dyDescent="0.25">
      <c r="A12" s="3"/>
      <c r="M12" s="13"/>
      <c r="P12" s="14"/>
      <c r="R12" s="65"/>
    </row>
    <row r="13" spans="1:18" s="10" customFormat="1" ht="14.4" x14ac:dyDescent="0.3">
      <c r="A13" s="3" t="s">
        <v>27</v>
      </c>
      <c r="C13" s="3"/>
      <c r="D13" s="1">
        <v>571705.5</v>
      </c>
      <c r="E13" s="1"/>
      <c r="J13" s="10">
        <f>119159.56+30308.75</f>
        <v>149468.31</v>
      </c>
      <c r="K13" s="79"/>
      <c r="L13" s="10">
        <f>+J13+R13</f>
        <v>571705.5</v>
      </c>
      <c r="N13" s="10">
        <f>+D13-L13</f>
        <v>0</v>
      </c>
      <c r="P13" s="14">
        <f>+L13/D13</f>
        <v>1</v>
      </c>
      <c r="R13" s="66">
        <v>422237.19</v>
      </c>
    </row>
    <row r="14" spans="1:18" s="10" customFormat="1" ht="14.4" x14ac:dyDescent="0.3">
      <c r="A14" s="3"/>
      <c r="C14" s="3"/>
      <c r="D14" s="1"/>
      <c r="E14" s="1"/>
      <c r="M14" s="13"/>
      <c r="P14" s="14"/>
      <c r="R14" s="66"/>
    </row>
    <row r="15" spans="1:18" s="10" customFormat="1" ht="14.4" x14ac:dyDescent="0.3">
      <c r="A15" s="37" t="s">
        <v>28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41"/>
      <c r="N15" s="38"/>
      <c r="O15" s="38"/>
      <c r="P15" s="39"/>
      <c r="R15" s="66"/>
    </row>
    <row r="16" spans="1:18" s="10" customFormat="1" ht="12" customHeight="1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41"/>
      <c r="N16" s="38"/>
      <c r="O16" s="38"/>
      <c r="P16" s="39"/>
      <c r="R16" s="66"/>
    </row>
    <row r="17" spans="1:18" s="10" customFormat="1" ht="14.4" x14ac:dyDescent="0.3">
      <c r="A17" s="40" t="s">
        <v>29</v>
      </c>
      <c r="B17" s="41"/>
      <c r="C17" s="41"/>
      <c r="D17" s="42"/>
      <c r="E17" s="4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3"/>
      <c r="R17" s="66"/>
    </row>
    <row r="18" spans="1:18" s="10" customFormat="1" ht="14.4" x14ac:dyDescent="0.3">
      <c r="A18" s="40"/>
      <c r="B18" s="41"/>
      <c r="C18" s="41"/>
      <c r="D18" s="42"/>
      <c r="E18" s="42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3"/>
      <c r="R18" s="66"/>
    </row>
    <row r="19" spans="1:18" s="10" customFormat="1" ht="14.4" x14ac:dyDescent="0.3">
      <c r="A19" s="40" t="s">
        <v>30</v>
      </c>
      <c r="B19" s="41"/>
      <c r="C19" s="41"/>
      <c r="D19" s="38"/>
      <c r="E19" s="38"/>
      <c r="F19" s="38"/>
      <c r="G19" s="38"/>
      <c r="H19" s="38"/>
      <c r="I19" s="38"/>
      <c r="J19" s="38"/>
      <c r="K19" s="38"/>
      <c r="L19" s="38"/>
      <c r="M19" s="41"/>
      <c r="N19" s="38"/>
      <c r="O19" s="38"/>
      <c r="P19" s="38"/>
      <c r="R19" s="66"/>
    </row>
    <row r="20" spans="1:18" s="10" customFormat="1" ht="14.4" x14ac:dyDescent="0.3">
      <c r="A20" s="40"/>
      <c r="B20" s="41"/>
      <c r="C20" s="41"/>
      <c r="D20" s="38"/>
      <c r="E20" s="38"/>
      <c r="F20" s="38"/>
      <c r="G20" s="38"/>
      <c r="H20" s="38"/>
      <c r="I20" s="38"/>
      <c r="J20" s="38"/>
      <c r="K20" s="38"/>
      <c r="L20" s="38"/>
      <c r="M20" s="41"/>
      <c r="N20" s="38"/>
      <c r="O20" s="38"/>
      <c r="P20" s="38"/>
      <c r="R20" s="66"/>
    </row>
    <row r="21" spans="1:18" s="10" customFormat="1" ht="14.4" x14ac:dyDescent="0.3">
      <c r="A21" s="46" t="s">
        <v>31</v>
      </c>
      <c r="B21" s="51"/>
      <c r="C21" s="51"/>
      <c r="D21" s="53">
        <v>23000</v>
      </c>
      <c r="E21" s="38"/>
      <c r="F21" s="38"/>
      <c r="G21" s="38"/>
      <c r="H21" s="38"/>
      <c r="I21" s="38"/>
      <c r="J21" s="38">
        <v>1025.96</v>
      </c>
      <c r="K21" s="38"/>
      <c r="L21" s="38">
        <f>+J21+R21</f>
        <v>1025.96</v>
      </c>
      <c r="M21" s="41"/>
      <c r="N21" s="38">
        <f>+D21-L21</f>
        <v>21974.04</v>
      </c>
      <c r="O21" s="38"/>
      <c r="P21" s="39">
        <f>+L21/D21</f>
        <v>4.4606956521739134E-2</v>
      </c>
      <c r="R21" s="66">
        <v>0</v>
      </c>
    </row>
    <row r="22" spans="1:18" s="10" customFormat="1" ht="14.4" x14ac:dyDescent="0.3">
      <c r="A22" s="54" t="s">
        <v>32</v>
      </c>
      <c r="B22" s="41"/>
      <c r="C22" s="41"/>
      <c r="D22" s="41"/>
      <c r="E22" s="38"/>
      <c r="F22" s="38"/>
      <c r="G22" s="38"/>
      <c r="H22" s="38"/>
      <c r="I22" s="38"/>
      <c r="J22" s="38"/>
      <c r="K22" s="38"/>
      <c r="L22" s="38"/>
      <c r="M22" s="41"/>
      <c r="N22" s="38"/>
      <c r="O22" s="38"/>
      <c r="P22" s="38"/>
      <c r="R22" s="66"/>
    </row>
    <row r="23" spans="1:18" s="10" customFormat="1" ht="14.4" x14ac:dyDescent="0.3">
      <c r="A23" s="54" t="s">
        <v>33</v>
      </c>
      <c r="B23" s="41"/>
      <c r="C23" s="41"/>
      <c r="D23" s="41"/>
      <c r="E23" s="38"/>
      <c r="F23" s="38"/>
      <c r="G23" s="38"/>
      <c r="H23" s="38"/>
      <c r="I23" s="38"/>
      <c r="J23" s="38"/>
      <c r="K23" s="38"/>
      <c r="L23" s="38"/>
      <c r="M23" s="41"/>
      <c r="N23" s="38"/>
      <c r="O23" s="38"/>
      <c r="P23" s="38"/>
      <c r="R23" s="66"/>
    </row>
    <row r="24" spans="1:18" s="10" customFormat="1" ht="14.4" x14ac:dyDescent="0.3">
      <c r="A24" s="54" t="s">
        <v>34</v>
      </c>
      <c r="B24" s="41"/>
      <c r="C24" s="41"/>
      <c r="D24" s="41"/>
      <c r="E24" s="38"/>
      <c r="F24" s="38"/>
      <c r="G24" s="38"/>
      <c r="H24" s="38"/>
      <c r="I24" s="38"/>
      <c r="J24" s="38"/>
      <c r="K24" s="38"/>
      <c r="L24" s="38"/>
      <c r="M24" s="41"/>
      <c r="N24" s="38"/>
      <c r="O24" s="38"/>
      <c r="P24" s="38"/>
      <c r="R24" s="66"/>
    </row>
    <row r="25" spans="1:18" s="10" customFormat="1" ht="14.4" x14ac:dyDescent="0.3">
      <c r="A25" s="54" t="s">
        <v>35</v>
      </c>
      <c r="B25" s="41"/>
      <c r="C25" s="41"/>
      <c r="D25" s="41"/>
      <c r="E25" s="38"/>
      <c r="F25" s="38"/>
      <c r="G25" s="38"/>
      <c r="H25" s="38"/>
      <c r="I25" s="38"/>
      <c r="J25" s="38"/>
      <c r="K25" s="38"/>
      <c r="L25" s="38"/>
      <c r="M25" s="41"/>
      <c r="N25" s="38"/>
      <c r="O25" s="38"/>
      <c r="P25" s="38"/>
      <c r="R25" s="66"/>
    </row>
    <row r="26" spans="1:18" s="10" customFormat="1" ht="14.4" x14ac:dyDescent="0.3">
      <c r="A26" s="54" t="s">
        <v>36</v>
      </c>
      <c r="B26" s="41"/>
      <c r="C26" s="41"/>
      <c r="D26" s="41"/>
      <c r="E26" s="38"/>
      <c r="F26" s="38"/>
      <c r="G26" s="38"/>
      <c r="H26" s="38"/>
      <c r="I26" s="38"/>
      <c r="J26" s="38"/>
      <c r="K26" s="38"/>
      <c r="L26" s="38"/>
      <c r="M26" s="41"/>
      <c r="N26" s="38"/>
      <c r="O26" s="38"/>
      <c r="P26" s="38"/>
      <c r="R26" s="66"/>
    </row>
    <row r="27" spans="1:18" s="10" customFormat="1" ht="14.4" x14ac:dyDescent="0.3">
      <c r="A27" s="54" t="s">
        <v>37</v>
      </c>
      <c r="B27" s="41"/>
      <c r="C27" s="41"/>
      <c r="D27" s="41"/>
      <c r="E27" s="38"/>
      <c r="F27" s="38"/>
      <c r="G27" s="38"/>
      <c r="H27" s="38"/>
      <c r="I27" s="38"/>
      <c r="J27" s="38"/>
      <c r="K27" s="38"/>
      <c r="L27" s="38"/>
      <c r="M27" s="41"/>
      <c r="N27" s="38"/>
      <c r="O27" s="38"/>
      <c r="P27" s="38"/>
      <c r="R27" s="66"/>
    </row>
    <row r="28" spans="1:18" s="10" customFormat="1" ht="14.4" x14ac:dyDescent="0.3">
      <c r="A28" s="54" t="s">
        <v>38</v>
      </c>
      <c r="B28" s="41"/>
      <c r="C28" s="41"/>
      <c r="D28" s="41"/>
      <c r="E28" s="38"/>
      <c r="F28" s="38"/>
      <c r="G28" s="38"/>
      <c r="H28" s="38"/>
      <c r="I28" s="38"/>
      <c r="J28" s="38"/>
      <c r="K28" s="38"/>
      <c r="L28" s="38"/>
      <c r="M28" s="41"/>
      <c r="N28" s="38"/>
      <c r="O28" s="38"/>
      <c r="P28" s="38"/>
      <c r="R28" s="66"/>
    </row>
    <row r="29" spans="1:18" s="10" customFormat="1" ht="14.4" x14ac:dyDescent="0.3">
      <c r="A29" s="54" t="s">
        <v>39</v>
      </c>
      <c r="B29" s="41"/>
      <c r="C29" s="41"/>
      <c r="D29" s="41"/>
      <c r="E29" s="38"/>
      <c r="F29" s="38"/>
      <c r="G29" s="38"/>
      <c r="H29" s="38"/>
      <c r="I29" s="38"/>
      <c r="J29" s="38"/>
      <c r="K29" s="38"/>
      <c r="L29" s="38"/>
      <c r="M29" s="41"/>
      <c r="N29" s="38"/>
      <c r="O29" s="38"/>
      <c r="P29" s="38"/>
      <c r="R29" s="66"/>
    </row>
    <row r="30" spans="1:18" s="10" customFormat="1" ht="14.4" x14ac:dyDescent="0.3">
      <c r="A30" s="54" t="s">
        <v>40</v>
      </c>
      <c r="B30" s="41"/>
      <c r="C30" s="41"/>
      <c r="D30" s="41"/>
      <c r="E30" s="38"/>
      <c r="F30" s="38"/>
      <c r="G30" s="38"/>
      <c r="H30" s="38"/>
      <c r="I30" s="38"/>
      <c r="J30" s="38"/>
      <c r="K30" s="38"/>
      <c r="L30" s="38"/>
      <c r="M30" s="41"/>
      <c r="N30" s="38"/>
      <c r="O30" s="38"/>
      <c r="P30" s="38"/>
      <c r="R30" s="66"/>
    </row>
    <row r="31" spans="1:18" s="10" customFormat="1" ht="14.4" x14ac:dyDescent="0.3">
      <c r="A31" s="54" t="s">
        <v>41</v>
      </c>
      <c r="B31" s="41"/>
      <c r="C31" s="41"/>
      <c r="D31" s="41"/>
      <c r="E31" s="38"/>
      <c r="F31" s="38"/>
      <c r="G31" s="38"/>
      <c r="H31" s="38"/>
      <c r="I31" s="38"/>
      <c r="J31" s="38"/>
      <c r="K31" s="38"/>
      <c r="L31" s="38"/>
      <c r="M31" s="41"/>
      <c r="N31" s="38"/>
      <c r="O31" s="38"/>
      <c r="P31" s="38"/>
      <c r="R31" s="66"/>
    </row>
    <row r="32" spans="1:18" s="10" customFormat="1" ht="14.4" x14ac:dyDescent="0.3">
      <c r="A32" s="54" t="s">
        <v>42</v>
      </c>
      <c r="B32" s="41"/>
      <c r="C32" s="41"/>
      <c r="D32" s="41"/>
      <c r="E32" s="38"/>
      <c r="F32" s="38"/>
      <c r="G32" s="38"/>
      <c r="H32" s="38"/>
      <c r="I32" s="38"/>
      <c r="J32" s="38"/>
      <c r="K32" s="38"/>
      <c r="L32" s="38"/>
      <c r="M32" s="41"/>
      <c r="N32" s="38"/>
      <c r="O32" s="38"/>
      <c r="P32" s="38"/>
      <c r="R32" s="66"/>
    </row>
    <row r="33" spans="1:18" s="10" customFormat="1" ht="14.4" x14ac:dyDescent="0.3">
      <c r="A33" s="54" t="s">
        <v>43</v>
      </c>
      <c r="B33" s="41"/>
      <c r="C33" s="41"/>
      <c r="D33" s="41">
        <v>1095</v>
      </c>
      <c r="E33" s="38"/>
      <c r="F33" s="38"/>
      <c r="G33" s="38"/>
      <c r="H33" s="38"/>
      <c r="I33" s="38"/>
      <c r="J33" s="38"/>
      <c r="K33" s="38"/>
      <c r="L33" s="38"/>
      <c r="M33" s="41"/>
      <c r="N33" s="38"/>
      <c r="O33" s="38"/>
      <c r="P33" s="38"/>
      <c r="R33" s="66"/>
    </row>
    <row r="34" spans="1:18" s="10" customFormat="1" ht="14.4" x14ac:dyDescent="0.3">
      <c r="A34" s="45"/>
      <c r="B34" s="41"/>
      <c r="C34" s="41"/>
      <c r="D34" s="42"/>
      <c r="E34" s="42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3"/>
      <c r="R34" s="66"/>
    </row>
    <row r="35" spans="1:18" s="10" customFormat="1" ht="14.4" x14ac:dyDescent="0.3">
      <c r="A35" s="40" t="s">
        <v>44</v>
      </c>
      <c r="B35" s="41"/>
      <c r="C35" s="41"/>
      <c r="D35" s="42"/>
      <c r="E35" s="42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3"/>
      <c r="R35" s="66"/>
    </row>
    <row r="36" spans="1:18" s="10" customFormat="1" ht="14.4" x14ac:dyDescent="0.3">
      <c r="A36" s="40"/>
      <c r="B36" s="41"/>
      <c r="C36" s="41"/>
      <c r="D36" s="42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3"/>
      <c r="R36" s="66"/>
    </row>
    <row r="37" spans="1:18" s="13" customFormat="1" ht="14.4" x14ac:dyDescent="0.3">
      <c r="A37" s="45" t="s">
        <v>45</v>
      </c>
      <c r="B37" s="41"/>
      <c r="C37" s="41"/>
      <c r="D37" s="51">
        <v>50000</v>
      </c>
      <c r="E37" s="49"/>
      <c r="F37" s="49"/>
      <c r="G37" s="41"/>
      <c r="H37" s="41"/>
      <c r="I37" s="41"/>
      <c r="J37" s="41">
        <v>7750.62</v>
      </c>
      <c r="K37" s="41"/>
      <c r="L37" s="38">
        <f>+R37+J37</f>
        <v>50285.94</v>
      </c>
      <c r="M37" s="41"/>
      <c r="N37" s="41">
        <f>+D37-L37</f>
        <v>-285.94000000000233</v>
      </c>
      <c r="O37" s="41"/>
      <c r="P37" s="39">
        <f>+L37/D37</f>
        <v>1.0057188000000001</v>
      </c>
      <c r="R37" s="66">
        <v>42535.32</v>
      </c>
    </row>
    <row r="38" spans="1:18" s="11" customFormat="1" ht="14.4" x14ac:dyDescent="0.3">
      <c r="A38" s="50" t="s">
        <v>46</v>
      </c>
      <c r="B38" s="41"/>
      <c r="C38" s="41"/>
      <c r="D38" s="51"/>
      <c r="E38" s="49"/>
      <c r="F38" s="49"/>
      <c r="G38" s="41"/>
      <c r="H38" s="41"/>
      <c r="I38" s="41"/>
      <c r="J38" s="41"/>
      <c r="K38" s="41"/>
      <c r="L38" s="41"/>
      <c r="M38" s="41"/>
      <c r="N38" s="41"/>
      <c r="O38" s="51"/>
      <c r="P38" s="52"/>
      <c r="R38" s="66"/>
    </row>
    <row r="39" spans="1:18" s="11" customFormat="1" ht="14.4" x14ac:dyDescent="0.3">
      <c r="A39" s="50" t="s">
        <v>47</v>
      </c>
      <c r="B39" s="41"/>
      <c r="C39" s="41"/>
      <c r="D39" s="51"/>
      <c r="E39" s="49"/>
      <c r="F39" s="49"/>
      <c r="G39" s="41"/>
      <c r="H39" s="41"/>
      <c r="I39" s="41"/>
      <c r="J39" s="41"/>
      <c r="K39" s="41"/>
      <c r="L39" s="41"/>
      <c r="M39" s="41"/>
      <c r="N39" s="41"/>
      <c r="O39" s="51"/>
      <c r="P39" s="52"/>
      <c r="R39" s="66"/>
    </row>
    <row r="40" spans="1:18" s="11" customFormat="1" ht="14.4" x14ac:dyDescent="0.3">
      <c r="A40" s="50" t="s">
        <v>48</v>
      </c>
      <c r="B40" s="41"/>
      <c r="C40" s="41"/>
      <c r="D40" s="51"/>
      <c r="E40" s="49"/>
      <c r="F40" s="49"/>
      <c r="G40" s="41"/>
      <c r="H40" s="41"/>
      <c r="I40" s="41"/>
      <c r="J40" s="41"/>
      <c r="K40" s="41"/>
      <c r="L40" s="41"/>
      <c r="M40" s="41"/>
      <c r="N40" s="41"/>
      <c r="O40" s="51"/>
      <c r="P40" s="52"/>
      <c r="R40" s="66"/>
    </row>
    <row r="41" spans="1:18" s="10" customFormat="1" ht="14.4" x14ac:dyDescent="0.3">
      <c r="A41" s="45"/>
      <c r="B41" s="41"/>
      <c r="C41" s="41"/>
      <c r="D41" s="42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3"/>
      <c r="R41" s="66"/>
    </row>
    <row r="42" spans="1:18" s="10" customFormat="1" ht="14.4" x14ac:dyDescent="0.3">
      <c r="A42" s="46" t="s">
        <v>49</v>
      </c>
      <c r="B42" s="41"/>
      <c r="C42" s="41"/>
      <c r="D42" s="42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3"/>
      <c r="R42" s="66"/>
    </row>
    <row r="43" spans="1:18" s="10" customFormat="1" ht="14.4" x14ac:dyDescent="0.3">
      <c r="A43" s="44"/>
      <c r="B43" s="41"/>
      <c r="C43" s="41"/>
      <c r="D43" s="42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3"/>
      <c r="R43" s="66"/>
    </row>
    <row r="44" spans="1:18" s="10" customFormat="1" ht="14.4" x14ac:dyDescent="0.3">
      <c r="A44" s="46" t="s">
        <v>50</v>
      </c>
      <c r="B44" s="41"/>
      <c r="C44" s="41"/>
      <c r="D44" s="42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3"/>
      <c r="R44" s="66"/>
    </row>
    <row r="45" spans="1:18" s="10" customFormat="1" ht="14.4" x14ac:dyDescent="0.3">
      <c r="A45" s="44"/>
      <c r="B45" s="41"/>
      <c r="C45" s="41"/>
      <c r="D45" s="42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3"/>
      <c r="R45" s="66"/>
    </row>
    <row r="46" spans="1:18" s="10" customFormat="1" ht="14.4" x14ac:dyDescent="0.3">
      <c r="A46" s="47" t="s">
        <v>51</v>
      </c>
      <c r="B46" s="41"/>
      <c r="C46" s="41"/>
      <c r="D46" s="59">
        <f>SUM(D21+D37)</f>
        <v>73000</v>
      </c>
      <c r="E46" s="42"/>
      <c r="F46" s="59">
        <f>SUM(F21+F37)</f>
        <v>0</v>
      </c>
      <c r="G46" s="41"/>
      <c r="H46" s="59">
        <f>SUM(H21+H37)</f>
        <v>0</v>
      </c>
      <c r="I46" s="41"/>
      <c r="J46" s="59">
        <f>SUM(J21+J37)</f>
        <v>8776.58</v>
      </c>
      <c r="K46" s="41"/>
      <c r="L46" s="59">
        <f>SUM(L21+L37)</f>
        <v>51311.9</v>
      </c>
      <c r="M46" s="41"/>
      <c r="N46" s="59">
        <f>SUM(N21+N37)</f>
        <v>21688.1</v>
      </c>
      <c r="O46" s="41"/>
      <c r="P46" s="60">
        <f>SUM(P21+P37)</f>
        <v>1.0503257565217392</v>
      </c>
      <c r="R46" s="67">
        <f>SUM(R21+R37)</f>
        <v>42535.32</v>
      </c>
    </row>
    <row r="47" spans="1:18" s="10" customFormat="1" ht="14.4" x14ac:dyDescent="0.3">
      <c r="M47" s="13"/>
      <c r="R47" s="66"/>
    </row>
    <row r="48" spans="1:18" s="10" customFormat="1" ht="15" thickBot="1" x14ac:dyDescent="0.35">
      <c r="A48" s="3" t="s">
        <v>52</v>
      </c>
      <c r="D48" s="48">
        <f>SUM(D13+D46)</f>
        <v>644705.5</v>
      </c>
      <c r="E48" s="2"/>
      <c r="F48" s="48">
        <f>SUM(F13+F46)</f>
        <v>0</v>
      </c>
      <c r="G48" s="2"/>
      <c r="H48" s="48">
        <f>SUM(H13+H46)</f>
        <v>0</v>
      </c>
      <c r="J48" s="48">
        <f>SUM(J13+J46)</f>
        <v>158244.88999999998</v>
      </c>
      <c r="L48" s="48">
        <f>SUM(L13+L46)</f>
        <v>623017.4</v>
      </c>
      <c r="M48" s="13"/>
      <c r="N48" s="48">
        <f>SUM(N13+N46)</f>
        <v>21688.1</v>
      </c>
      <c r="P48" s="58">
        <f>+L48/D48</f>
        <v>0.96635967895418917</v>
      </c>
      <c r="R48" s="68">
        <f>SUM(R13+R46)</f>
        <v>464772.51</v>
      </c>
    </row>
    <row r="49" spans="13:18" s="10" customFormat="1" ht="15" thickTop="1" x14ac:dyDescent="0.3">
      <c r="M49" s="13"/>
      <c r="P49" s="14"/>
      <c r="R49" s="66"/>
    </row>
    <row r="50" spans="13:18" s="10" customFormat="1" ht="14.4" x14ac:dyDescent="0.3">
      <c r="M50" s="13"/>
      <c r="P50" s="14"/>
      <c r="R50" s="66"/>
    </row>
    <row r="51" spans="13:18" s="10" customFormat="1" ht="14.4" x14ac:dyDescent="0.3">
      <c r="M51" s="13"/>
      <c r="P51" s="14"/>
      <c r="R51" s="66"/>
    </row>
    <row r="52" spans="13:18" s="10" customFormat="1" ht="14.4" x14ac:dyDescent="0.3">
      <c r="M52" s="13"/>
      <c r="P52" s="14"/>
      <c r="R52" s="66"/>
    </row>
    <row r="53" spans="13:18" s="10" customFormat="1" ht="14.4" x14ac:dyDescent="0.3">
      <c r="M53" s="13"/>
      <c r="P53" s="14"/>
      <c r="R53" s="66"/>
    </row>
    <row r="54" spans="13:18" s="10" customFormat="1" ht="14.4" x14ac:dyDescent="0.3">
      <c r="M54" s="13"/>
      <c r="P54" s="14"/>
      <c r="R54" s="66"/>
    </row>
    <row r="55" spans="13:18" s="10" customFormat="1" ht="14.4" x14ac:dyDescent="0.3">
      <c r="M55" s="13"/>
      <c r="P55" s="14"/>
      <c r="R55" s="66"/>
    </row>
    <row r="56" spans="13:18" s="10" customFormat="1" ht="14.4" x14ac:dyDescent="0.3">
      <c r="M56" s="13"/>
      <c r="P56" s="14"/>
      <c r="R56" s="66"/>
    </row>
    <row r="57" spans="13:18" s="10" customFormat="1" ht="14.4" x14ac:dyDescent="0.3">
      <c r="M57" s="13"/>
      <c r="P57" s="14"/>
      <c r="R57" s="66"/>
    </row>
    <row r="58" spans="13:18" s="10" customFormat="1" ht="14.4" x14ac:dyDescent="0.3">
      <c r="M58" s="13"/>
      <c r="P58" s="14"/>
      <c r="R58" s="66"/>
    </row>
    <row r="59" spans="13:18" s="10" customFormat="1" ht="14.4" x14ac:dyDescent="0.3">
      <c r="M59" s="13"/>
      <c r="P59" s="14"/>
      <c r="R59" s="66"/>
    </row>
    <row r="60" spans="13:18" s="10" customFormat="1" ht="14.4" x14ac:dyDescent="0.3">
      <c r="M60" s="13"/>
      <c r="P60" s="14"/>
      <c r="R60" s="66"/>
    </row>
    <row r="61" spans="13:18" s="10" customFormat="1" ht="14.4" x14ac:dyDescent="0.3">
      <c r="M61" s="13"/>
      <c r="P61" s="14"/>
      <c r="R61" s="66"/>
    </row>
    <row r="62" spans="13:18" s="10" customFormat="1" ht="14.4" x14ac:dyDescent="0.3">
      <c r="M62" s="13"/>
      <c r="P62" s="14"/>
      <c r="R62" s="66"/>
    </row>
    <row r="63" spans="13:18" s="10" customFormat="1" ht="14.4" x14ac:dyDescent="0.3">
      <c r="M63" s="13"/>
      <c r="P63" s="14"/>
      <c r="R63" s="66"/>
    </row>
    <row r="64" spans="13:18" s="10" customFormat="1" ht="14.4" x14ac:dyDescent="0.3">
      <c r="M64" s="13"/>
      <c r="P64" s="14"/>
      <c r="R64" s="66"/>
    </row>
    <row r="65" spans="1:18" s="10" customFormat="1" ht="14.4" x14ac:dyDescent="0.3">
      <c r="M65" s="13"/>
      <c r="P65" s="14"/>
      <c r="R65" s="66"/>
    </row>
    <row r="66" spans="1:18" s="10" customFormat="1" ht="14.4" x14ac:dyDescent="0.3">
      <c r="M66" s="13"/>
      <c r="P66" s="14"/>
      <c r="R66" s="66"/>
    </row>
    <row r="67" spans="1:18" s="10" customFormat="1" ht="14.4" x14ac:dyDescent="0.3">
      <c r="M67" s="13"/>
      <c r="P67" s="14"/>
      <c r="R67" s="66"/>
    </row>
    <row r="68" spans="1:18" s="10" customFormat="1" ht="14.4" x14ac:dyDescent="0.3">
      <c r="M68" s="13"/>
      <c r="P68" s="14"/>
      <c r="R68" s="66"/>
    </row>
    <row r="69" spans="1:18" s="10" customFormat="1" ht="14.4" x14ac:dyDescent="0.3">
      <c r="M69" s="13"/>
      <c r="P69" s="14"/>
      <c r="R69" s="66"/>
    </row>
    <row r="70" spans="1:18" s="10" customFormat="1" ht="14.4" x14ac:dyDescent="0.3">
      <c r="M70" s="13"/>
      <c r="P70" s="14"/>
      <c r="R70" s="66"/>
    </row>
    <row r="71" spans="1:18" s="11" customFormat="1" ht="14.4" x14ac:dyDescent="0.3">
      <c r="A71" s="12" t="s">
        <v>53</v>
      </c>
      <c r="J71" s="13"/>
      <c r="M71" s="13"/>
      <c r="P71" s="15"/>
      <c r="R71" s="66"/>
    </row>
    <row r="72" spans="1:18" s="11" customFormat="1" ht="14.4" x14ac:dyDescent="0.3">
      <c r="A72" s="4"/>
      <c r="D72" s="8"/>
      <c r="E72" s="8"/>
      <c r="J72" s="13"/>
      <c r="M72" s="13"/>
      <c r="P72" s="15"/>
      <c r="R72" s="66"/>
    </row>
    <row r="73" spans="1:18" s="11" customFormat="1" ht="14.4" x14ac:dyDescent="0.3">
      <c r="A73" s="7" t="s">
        <v>54</v>
      </c>
      <c r="D73" s="6">
        <v>70710</v>
      </c>
      <c r="E73" s="6"/>
      <c r="J73" s="11">
        <f>SUM(J75:J85)</f>
        <v>0</v>
      </c>
      <c r="K73" s="80"/>
      <c r="L73" s="11">
        <f>SUM(L75:L85)</f>
        <v>70710.003320000003</v>
      </c>
      <c r="M73" s="13"/>
      <c r="N73" s="11">
        <f>+D73-L73</f>
        <v>-3.3200000034412369E-3</v>
      </c>
      <c r="P73" s="14">
        <f>+L73/D73</f>
        <v>1.0000000469523407</v>
      </c>
      <c r="R73" s="66">
        <f>SUM(R75:R85)</f>
        <v>70710.003320000003</v>
      </c>
    </row>
    <row r="74" spans="1:18" s="11" customFormat="1" ht="5.25" customHeight="1" x14ac:dyDescent="0.3">
      <c r="A74" s="7"/>
      <c r="D74" s="6"/>
      <c r="E74" s="6"/>
      <c r="M74" s="13"/>
      <c r="P74" s="15"/>
      <c r="R74" s="66"/>
    </row>
    <row r="75" spans="1:18" s="11" customFormat="1" ht="14.4" x14ac:dyDescent="0.3">
      <c r="A75" s="17" t="s">
        <v>55</v>
      </c>
      <c r="B75" s="13"/>
      <c r="C75" s="13"/>
      <c r="D75" s="13"/>
      <c r="E75" s="28"/>
      <c r="F75" s="28"/>
      <c r="G75" s="13"/>
      <c r="H75" s="13"/>
      <c r="I75" s="13"/>
      <c r="J75" s="13"/>
      <c r="K75" s="13"/>
      <c r="L75" s="10">
        <f>+J75+R75</f>
        <v>30600</v>
      </c>
      <c r="M75" s="13"/>
      <c r="N75" s="13"/>
      <c r="P75" s="15"/>
      <c r="R75" s="66">
        <v>30600</v>
      </c>
    </row>
    <row r="76" spans="1:18" s="11" customFormat="1" ht="14.4" x14ac:dyDescent="0.3">
      <c r="A76" s="17" t="s">
        <v>56</v>
      </c>
      <c r="B76" s="13"/>
      <c r="C76" s="13"/>
      <c r="D76" s="13"/>
      <c r="E76" s="28"/>
      <c r="F76" s="28"/>
      <c r="G76" s="13"/>
      <c r="H76" s="13"/>
      <c r="I76" s="13"/>
      <c r="J76" s="13"/>
      <c r="K76" s="13"/>
      <c r="L76" s="10">
        <f>+J76+R76</f>
        <v>7930.3</v>
      </c>
      <c r="M76" s="13"/>
      <c r="N76" s="13"/>
      <c r="P76" s="15"/>
      <c r="R76" s="66">
        <v>7930.3</v>
      </c>
    </row>
    <row r="77" spans="1:18" s="11" customFormat="1" ht="14.4" x14ac:dyDescent="0.3">
      <c r="A77" s="17" t="s">
        <v>57</v>
      </c>
      <c r="B77" s="13"/>
      <c r="C77" s="13"/>
      <c r="D77" s="13"/>
      <c r="E77" s="28"/>
      <c r="F77" s="28"/>
      <c r="G77" s="13"/>
      <c r="H77" s="13"/>
      <c r="I77" s="13"/>
      <c r="J77" s="13"/>
      <c r="K77" s="13"/>
      <c r="L77" s="10">
        <f>+J77+R77</f>
        <v>9418.6433199999992</v>
      </c>
      <c r="M77" s="13"/>
      <c r="N77" s="13"/>
      <c r="P77" s="15"/>
      <c r="R77" s="66">
        <v>9418.6433199999992</v>
      </c>
    </row>
    <row r="78" spans="1:18" s="11" customFormat="1" ht="14.4" x14ac:dyDescent="0.3">
      <c r="A78" s="17" t="s">
        <v>58</v>
      </c>
      <c r="B78" s="13"/>
      <c r="C78" s="13"/>
      <c r="D78" s="13"/>
      <c r="E78" s="28"/>
      <c r="F78" s="28"/>
      <c r="G78" s="13"/>
      <c r="H78" s="13"/>
      <c r="I78" s="13"/>
      <c r="J78" s="13"/>
      <c r="K78" s="13"/>
      <c r="L78" s="10"/>
      <c r="M78" s="13"/>
      <c r="N78" s="13"/>
      <c r="P78" s="15"/>
      <c r="R78" s="66"/>
    </row>
    <row r="79" spans="1:18" s="11" customFormat="1" ht="14.4" x14ac:dyDescent="0.3">
      <c r="A79" s="55" t="s">
        <v>59</v>
      </c>
      <c r="B79" s="13"/>
      <c r="C79" s="13"/>
      <c r="D79" s="13"/>
      <c r="E79" s="28"/>
      <c r="F79" s="28"/>
      <c r="G79" s="13"/>
      <c r="H79" s="13"/>
      <c r="I79" s="13"/>
      <c r="J79" s="13"/>
      <c r="K79" s="13"/>
      <c r="L79" s="10">
        <f t="shared" ref="L79:L85" si="0">+J79+R79</f>
        <v>2933.28</v>
      </c>
      <c r="M79" s="13"/>
      <c r="N79" s="13"/>
      <c r="P79" s="15"/>
      <c r="R79" s="66">
        <v>2933.28</v>
      </c>
    </row>
    <row r="80" spans="1:18" s="11" customFormat="1" ht="14.4" x14ac:dyDescent="0.3">
      <c r="A80" s="55" t="s">
        <v>60</v>
      </c>
      <c r="B80" s="13"/>
      <c r="C80" s="13"/>
      <c r="D80" s="13"/>
      <c r="E80" s="28"/>
      <c r="F80" s="28"/>
      <c r="G80" s="13"/>
      <c r="H80" s="13"/>
      <c r="I80" s="13"/>
      <c r="J80" s="13"/>
      <c r="K80" s="13"/>
      <c r="L80" s="10">
        <f t="shared" si="0"/>
        <v>0</v>
      </c>
      <c r="M80" s="13"/>
      <c r="N80" s="29"/>
      <c r="P80" s="15"/>
      <c r="R80" s="66">
        <v>0</v>
      </c>
    </row>
    <row r="81" spans="1:18" s="11" customFormat="1" ht="14.4" x14ac:dyDescent="0.3">
      <c r="A81" s="55" t="s">
        <v>61</v>
      </c>
      <c r="B81" s="13"/>
      <c r="C81" s="13"/>
      <c r="D81" s="13"/>
      <c r="E81" s="28"/>
      <c r="F81" s="28"/>
      <c r="G81" s="13"/>
      <c r="H81" s="13"/>
      <c r="I81" s="13"/>
      <c r="J81" s="13"/>
      <c r="K81" s="13"/>
      <c r="L81" s="10">
        <f t="shared" si="0"/>
        <v>0</v>
      </c>
      <c r="M81" s="13"/>
      <c r="N81" s="29"/>
      <c r="P81" s="15"/>
      <c r="R81" s="66">
        <v>0</v>
      </c>
    </row>
    <row r="82" spans="1:18" s="11" customFormat="1" ht="14.4" x14ac:dyDescent="0.3">
      <c r="A82" s="55" t="s">
        <v>62</v>
      </c>
      <c r="B82" s="13"/>
      <c r="C82" s="13"/>
      <c r="D82" s="13"/>
      <c r="E82" s="28"/>
      <c r="F82" s="28"/>
      <c r="G82" s="13"/>
      <c r="H82" s="13"/>
      <c r="I82" s="13"/>
      <c r="J82" s="13"/>
      <c r="K82" s="13"/>
      <c r="L82" s="10">
        <f t="shared" si="0"/>
        <v>15488.42</v>
      </c>
      <c r="M82" s="13"/>
      <c r="N82" s="13"/>
      <c r="P82" s="15"/>
      <c r="R82" s="66">
        <v>15488.42</v>
      </c>
    </row>
    <row r="83" spans="1:18" s="11" customFormat="1" ht="14.4" x14ac:dyDescent="0.3">
      <c r="A83" s="55" t="s">
        <v>63</v>
      </c>
      <c r="B83" s="13"/>
      <c r="C83" s="13"/>
      <c r="D83" s="13"/>
      <c r="E83" s="28"/>
      <c r="F83" s="28"/>
      <c r="G83" s="13"/>
      <c r="H83" s="13"/>
      <c r="I83" s="13"/>
      <c r="J83" s="13"/>
      <c r="K83" s="13"/>
      <c r="L83" s="10">
        <f t="shared" si="0"/>
        <v>263.99</v>
      </c>
      <c r="M83" s="13"/>
      <c r="N83" s="13"/>
      <c r="P83" s="15"/>
      <c r="R83" s="66">
        <v>263.99</v>
      </c>
    </row>
    <row r="84" spans="1:18" s="11" customFormat="1" ht="14.4" x14ac:dyDescent="0.3">
      <c r="A84" s="55" t="s">
        <v>64</v>
      </c>
      <c r="B84" s="13"/>
      <c r="C84" s="13"/>
      <c r="D84" s="13"/>
      <c r="E84" s="28"/>
      <c r="F84" s="28"/>
      <c r="G84" s="13"/>
      <c r="H84" s="13"/>
      <c r="I84" s="13"/>
      <c r="J84" s="13"/>
      <c r="K84" s="13"/>
      <c r="L84" s="10">
        <f t="shared" si="0"/>
        <v>708.37</v>
      </c>
      <c r="M84" s="13"/>
      <c r="N84" s="13"/>
      <c r="P84" s="15"/>
      <c r="R84" s="66">
        <v>708.37</v>
      </c>
    </row>
    <row r="85" spans="1:18" s="11" customFormat="1" ht="14.4" x14ac:dyDescent="0.3">
      <c r="A85" s="17" t="s">
        <v>43</v>
      </c>
      <c r="B85" s="13"/>
      <c r="C85" s="13"/>
      <c r="D85" s="13">
        <v>3367</v>
      </c>
      <c r="E85" s="28"/>
      <c r="F85" s="28"/>
      <c r="G85" s="13"/>
      <c r="H85" s="13"/>
      <c r="I85" s="13"/>
      <c r="J85" s="13"/>
      <c r="K85" s="13"/>
      <c r="L85" s="10">
        <f t="shared" si="0"/>
        <v>3367</v>
      </c>
      <c r="M85" s="13"/>
      <c r="N85" s="13"/>
      <c r="P85" s="15"/>
      <c r="R85" s="66">
        <v>3367</v>
      </c>
    </row>
    <row r="86" spans="1:18" s="11" customFormat="1" ht="14.4" x14ac:dyDescent="0.3">
      <c r="A86" s="17"/>
      <c r="B86" s="13"/>
      <c r="C86" s="13"/>
      <c r="D86" s="13"/>
      <c r="E86" s="28"/>
      <c r="F86" s="28"/>
      <c r="G86" s="13"/>
      <c r="H86" s="13"/>
      <c r="I86" s="13"/>
      <c r="J86" s="13"/>
      <c r="K86" s="13"/>
      <c r="L86" s="13"/>
      <c r="M86" s="13"/>
      <c r="N86" s="13"/>
      <c r="P86" s="15"/>
      <c r="R86" s="66"/>
    </row>
    <row r="87" spans="1:18" s="11" customFormat="1" ht="14.4" x14ac:dyDescent="0.3">
      <c r="A87" s="4"/>
      <c r="M87" s="13"/>
      <c r="P87" s="15"/>
      <c r="R87" s="66"/>
    </row>
    <row r="88" spans="1:18" s="11" customFormat="1" ht="14.4" x14ac:dyDescent="0.3">
      <c r="A88" s="7" t="s">
        <v>31</v>
      </c>
      <c r="D88" s="5">
        <f>SUM(D90:D102)</f>
        <v>523995.5</v>
      </c>
      <c r="E88" s="5"/>
      <c r="F88" s="5"/>
      <c r="G88" s="5"/>
      <c r="J88" s="11">
        <f>SUM(J90:J102)</f>
        <v>-6342</v>
      </c>
      <c r="L88" s="11">
        <f>SUM(L90:L102)</f>
        <v>502021.46</v>
      </c>
      <c r="M88" s="13"/>
      <c r="N88" s="10">
        <f>+D88-L88</f>
        <v>21974.039999999979</v>
      </c>
      <c r="P88" s="14">
        <f>+L88/D88</f>
        <v>0.95806444902675691</v>
      </c>
      <c r="R88" s="66">
        <f>SUM(R90:R101)</f>
        <v>508363.46</v>
      </c>
    </row>
    <row r="89" spans="1:18" s="11" customFormat="1" ht="6" customHeight="1" x14ac:dyDescent="0.3">
      <c r="A89" s="7"/>
      <c r="D89" s="5"/>
      <c r="E89" s="5"/>
      <c r="F89" s="5"/>
      <c r="G89" s="5"/>
      <c r="M89" s="13"/>
      <c r="P89" s="15"/>
      <c r="R89" s="66"/>
    </row>
    <row r="90" spans="1:18" s="11" customFormat="1" ht="14.4" x14ac:dyDescent="0.3">
      <c r="A90" s="17" t="s">
        <v>32</v>
      </c>
      <c r="B90" s="13"/>
      <c r="C90" s="13"/>
      <c r="D90" s="13">
        <v>54790</v>
      </c>
      <c r="E90" s="28"/>
      <c r="F90" s="28"/>
      <c r="G90" s="13"/>
      <c r="H90" s="13"/>
      <c r="I90" s="13"/>
      <c r="J90" s="13"/>
      <c r="K90" s="13"/>
      <c r="L90" s="10">
        <f t="shared" ref="L90:L102" si="1">+J90+R90</f>
        <v>54790</v>
      </c>
      <c r="M90" s="13"/>
      <c r="N90" s="13">
        <f>D90+F90-L90</f>
        <v>0</v>
      </c>
      <c r="P90" s="15">
        <f>L90/(D90+F90)</f>
        <v>1</v>
      </c>
      <c r="R90" s="66">
        <v>54790</v>
      </c>
    </row>
    <row r="91" spans="1:18" s="11" customFormat="1" ht="14.4" x14ac:dyDescent="0.3">
      <c r="A91" s="17" t="s">
        <v>33</v>
      </c>
      <c r="B91" s="13"/>
      <c r="C91" s="13"/>
      <c r="D91" s="13">
        <v>82250</v>
      </c>
      <c r="E91" s="28"/>
      <c r="F91" s="28"/>
      <c r="G91" s="13"/>
      <c r="H91" s="13"/>
      <c r="I91" s="13"/>
      <c r="J91" s="13"/>
      <c r="K91" s="13"/>
      <c r="L91" s="10">
        <f t="shared" si="1"/>
        <v>82099.850000000006</v>
      </c>
      <c r="M91" s="13"/>
      <c r="N91" s="13">
        <f t="shared" ref="N91:N100" si="2">D91+F91-L91</f>
        <v>150.14999999999418</v>
      </c>
      <c r="P91" s="15">
        <f t="shared" ref="P91:P101" si="3">L91/(D91+F91)</f>
        <v>0.99817446808510646</v>
      </c>
      <c r="R91" s="66">
        <v>82099.850000000006</v>
      </c>
    </row>
    <row r="92" spans="1:18" s="11" customFormat="1" ht="14.4" x14ac:dyDescent="0.3">
      <c r="A92" s="17" t="s">
        <v>34</v>
      </c>
      <c r="B92" s="13"/>
      <c r="C92" s="13"/>
      <c r="D92" s="13">
        <v>20060</v>
      </c>
      <c r="E92" s="28"/>
      <c r="F92" s="28"/>
      <c r="G92" s="13"/>
      <c r="H92" s="13"/>
      <c r="I92" s="13"/>
      <c r="J92" s="13"/>
      <c r="K92" s="13"/>
      <c r="L92" s="10">
        <f t="shared" si="1"/>
        <v>20060</v>
      </c>
      <c r="M92" s="13"/>
      <c r="N92" s="13">
        <f t="shared" si="2"/>
        <v>0</v>
      </c>
      <c r="P92" s="15">
        <f t="shared" si="3"/>
        <v>1</v>
      </c>
      <c r="R92" s="66">
        <v>20060</v>
      </c>
    </row>
    <row r="93" spans="1:18" s="11" customFormat="1" ht="14.4" x14ac:dyDescent="0.3">
      <c r="A93" s="17" t="s">
        <v>35</v>
      </c>
      <c r="B93" s="13"/>
      <c r="C93" s="13"/>
      <c r="D93" s="13">
        <v>33650</v>
      </c>
      <c r="E93" s="28"/>
      <c r="F93" s="74">
        <v>3900</v>
      </c>
      <c r="G93" s="13"/>
      <c r="H93" s="13"/>
      <c r="I93" s="13"/>
      <c r="J93" s="13"/>
      <c r="K93" s="13"/>
      <c r="L93" s="10">
        <f t="shared" si="1"/>
        <v>36414.92</v>
      </c>
      <c r="M93" s="13"/>
      <c r="N93" s="13">
        <f t="shared" si="2"/>
        <v>1135.0800000000017</v>
      </c>
      <c r="P93" s="15">
        <f t="shared" si="3"/>
        <v>0.9697715046604527</v>
      </c>
      <c r="R93" s="66">
        <v>36414.92</v>
      </c>
    </row>
    <row r="94" spans="1:18" s="11" customFormat="1" ht="14.4" x14ac:dyDescent="0.3">
      <c r="A94" s="17" t="s">
        <v>36</v>
      </c>
      <c r="B94" s="13"/>
      <c r="C94" s="13"/>
      <c r="D94" s="13">
        <v>61470</v>
      </c>
      <c r="E94" s="28"/>
      <c r="F94" s="74">
        <v>-1770</v>
      </c>
      <c r="G94" s="13"/>
      <c r="H94" s="13"/>
      <c r="I94" s="13"/>
      <c r="J94" s="13"/>
      <c r="K94" s="13"/>
      <c r="L94" s="10">
        <f t="shared" si="1"/>
        <v>59700</v>
      </c>
      <c r="M94" s="13"/>
      <c r="N94" s="13">
        <f t="shared" si="2"/>
        <v>0</v>
      </c>
      <c r="P94" s="15">
        <f t="shared" si="3"/>
        <v>1</v>
      </c>
      <c r="R94" s="66">
        <v>59700</v>
      </c>
    </row>
    <row r="95" spans="1:18" s="11" customFormat="1" ht="14.4" x14ac:dyDescent="0.3">
      <c r="A95" s="17" t="s">
        <v>37</v>
      </c>
      <c r="B95" s="13"/>
      <c r="C95" s="13"/>
      <c r="D95" s="13">
        <v>57150</v>
      </c>
      <c r="E95" s="28"/>
      <c r="F95" s="74">
        <v>9850</v>
      </c>
      <c r="G95" s="13"/>
      <c r="H95" s="13"/>
      <c r="I95" s="13"/>
      <c r="J95" s="13"/>
      <c r="K95" s="13"/>
      <c r="L95" s="10">
        <f t="shared" si="1"/>
        <v>66403</v>
      </c>
      <c r="M95" s="13"/>
      <c r="N95" s="13">
        <f t="shared" si="2"/>
        <v>597</v>
      </c>
      <c r="P95" s="15">
        <f t="shared" si="3"/>
        <v>0.99108955223880602</v>
      </c>
      <c r="R95" s="66">
        <v>66403</v>
      </c>
    </row>
    <row r="96" spans="1:18" s="11" customFormat="1" ht="14.4" x14ac:dyDescent="0.3">
      <c r="A96" s="17" t="s">
        <v>38</v>
      </c>
      <c r="B96" s="13"/>
      <c r="C96" s="13"/>
      <c r="D96" s="13">
        <v>20035</v>
      </c>
      <c r="E96" s="28"/>
      <c r="F96" s="74">
        <v>2730</v>
      </c>
      <c r="G96" s="13"/>
      <c r="H96" s="13"/>
      <c r="I96" s="13"/>
      <c r="J96" s="10"/>
      <c r="K96" s="13"/>
      <c r="L96" s="10">
        <f t="shared" si="1"/>
        <v>17978.010000000002</v>
      </c>
      <c r="M96" s="13"/>
      <c r="N96" s="13">
        <f t="shared" si="2"/>
        <v>4786.989999999998</v>
      </c>
      <c r="P96" s="15">
        <f t="shared" si="3"/>
        <v>0.78972150230617189</v>
      </c>
      <c r="R96" s="66">
        <v>17978.010000000002</v>
      </c>
    </row>
    <row r="97" spans="1:18" s="11" customFormat="1" ht="14.4" x14ac:dyDescent="0.3">
      <c r="A97" s="17" t="s">
        <v>39</v>
      </c>
      <c r="B97" s="13"/>
      <c r="C97" s="13"/>
      <c r="D97" s="13">
        <v>32264</v>
      </c>
      <c r="E97" s="28"/>
      <c r="F97" s="74"/>
      <c r="G97" s="13"/>
      <c r="H97" s="13"/>
      <c r="I97" s="13"/>
      <c r="J97" s="13">
        <v>-6040</v>
      </c>
      <c r="K97" s="13"/>
      <c r="L97" s="10">
        <f t="shared" si="1"/>
        <v>25275</v>
      </c>
      <c r="M97" s="13"/>
      <c r="N97" s="13">
        <f t="shared" si="2"/>
        <v>6989</v>
      </c>
      <c r="P97" s="15">
        <f t="shared" si="3"/>
        <v>0.78338085792214229</v>
      </c>
      <c r="R97" s="66">
        <v>31315</v>
      </c>
    </row>
    <row r="98" spans="1:18" s="11" customFormat="1" ht="14.4" x14ac:dyDescent="0.3">
      <c r="A98" s="17" t="s">
        <v>40</v>
      </c>
      <c r="B98" s="13"/>
      <c r="C98" s="13"/>
      <c r="D98" s="13">
        <v>58600</v>
      </c>
      <c r="E98" s="28"/>
      <c r="F98" s="74">
        <v>-23440</v>
      </c>
      <c r="G98" s="13"/>
      <c r="H98" s="13"/>
      <c r="I98" s="13"/>
      <c r="J98" s="13"/>
      <c r="K98" s="13"/>
      <c r="L98" s="10">
        <f t="shared" si="1"/>
        <v>35160</v>
      </c>
      <c r="M98" s="13"/>
      <c r="N98" s="13">
        <f t="shared" si="2"/>
        <v>0</v>
      </c>
      <c r="P98" s="15">
        <f t="shared" si="3"/>
        <v>1</v>
      </c>
      <c r="R98" s="66">
        <v>35160</v>
      </c>
    </row>
    <row r="99" spans="1:18" s="11" customFormat="1" ht="14.4" x14ac:dyDescent="0.3">
      <c r="A99" s="17" t="s">
        <v>41</v>
      </c>
      <c r="B99" s="13"/>
      <c r="C99" s="13"/>
      <c r="D99" s="13">
        <v>69975</v>
      </c>
      <c r="E99" s="28"/>
      <c r="F99" s="74"/>
      <c r="G99" s="13"/>
      <c r="H99" s="13"/>
      <c r="I99" s="13"/>
      <c r="J99" s="13"/>
      <c r="K99" s="13"/>
      <c r="L99" s="10">
        <f t="shared" si="1"/>
        <v>69975</v>
      </c>
      <c r="M99" s="13"/>
      <c r="N99" s="13">
        <f t="shared" si="2"/>
        <v>0</v>
      </c>
      <c r="P99" s="15">
        <f t="shared" si="3"/>
        <v>1</v>
      </c>
      <c r="R99" s="66">
        <v>69975</v>
      </c>
    </row>
    <row r="100" spans="1:18" s="11" customFormat="1" ht="14.4" x14ac:dyDescent="0.3">
      <c r="A100" s="17" t="s">
        <v>42</v>
      </c>
      <c r="B100" s="13"/>
      <c r="C100" s="13"/>
      <c r="D100" s="13">
        <v>8799.5</v>
      </c>
      <c r="E100" s="28"/>
      <c r="F100" s="74">
        <v>8730</v>
      </c>
      <c r="G100" s="71"/>
      <c r="H100" s="13"/>
      <c r="I100" s="13"/>
      <c r="J100" s="13"/>
      <c r="K100" s="13"/>
      <c r="L100" s="10">
        <f t="shared" si="1"/>
        <v>10259.830000000002</v>
      </c>
      <c r="M100" s="13"/>
      <c r="N100" s="13">
        <f t="shared" si="2"/>
        <v>7269.6699999999983</v>
      </c>
      <c r="P100" s="15">
        <f t="shared" si="3"/>
        <v>0.58528936934881215</v>
      </c>
      <c r="R100" s="66">
        <v>10259.830000000002</v>
      </c>
    </row>
    <row r="101" spans="1:18" s="11" customFormat="1" ht="14.4" x14ac:dyDescent="0.3">
      <c r="A101" s="17" t="s">
        <v>65</v>
      </c>
      <c r="B101" s="13"/>
      <c r="C101" s="13"/>
      <c r="D101" s="13">
        <v>23857</v>
      </c>
      <c r="E101" s="28"/>
      <c r="F101" s="28"/>
      <c r="G101" s="13"/>
      <c r="H101" s="13"/>
      <c r="I101" s="13"/>
      <c r="J101" s="13">
        <f>(-6040*0.05)+(-977.11*0.05)+0.0055</f>
        <v>-350.85</v>
      </c>
      <c r="K101" s="13"/>
      <c r="L101" s="10">
        <f t="shared" si="1"/>
        <v>23857</v>
      </c>
      <c r="M101" s="13"/>
      <c r="N101" s="13">
        <f>D101+F101-L101</f>
        <v>0</v>
      </c>
      <c r="P101" s="15">
        <f t="shared" si="3"/>
        <v>1</v>
      </c>
      <c r="R101" s="66">
        <v>24207.85</v>
      </c>
    </row>
    <row r="102" spans="1:18" s="10" customFormat="1" ht="14.4" x14ac:dyDescent="0.3">
      <c r="A102" s="17" t="s">
        <v>66</v>
      </c>
      <c r="D102" s="13">
        <v>1095</v>
      </c>
      <c r="J102" s="10">
        <f>977.11*0.05-0.0055</f>
        <v>48.850000000000009</v>
      </c>
      <c r="L102" s="10">
        <f t="shared" si="1"/>
        <v>48.850000000000009</v>
      </c>
      <c r="M102" s="13"/>
      <c r="N102" s="13">
        <f>D102+F102-L102</f>
        <v>1046.1500000000001</v>
      </c>
      <c r="P102" s="14"/>
      <c r="R102" s="66">
        <v>0</v>
      </c>
    </row>
    <row r="103" spans="1:18" s="10" customFormat="1" ht="18" customHeight="1" thickBot="1" x14ac:dyDescent="0.35">
      <c r="A103" s="9" t="s">
        <v>67</v>
      </c>
      <c r="B103" s="11"/>
      <c r="C103" s="11"/>
      <c r="D103" s="33">
        <f>SUM(D73+D88)</f>
        <v>594705.5</v>
      </c>
      <c r="E103" s="34"/>
      <c r="F103" s="33">
        <f>SUM(F90:F100)</f>
        <v>0</v>
      </c>
      <c r="G103" s="35"/>
      <c r="H103" s="33">
        <f>SUM(H73+H88)</f>
        <v>0</v>
      </c>
      <c r="I103" s="35"/>
      <c r="J103" s="33">
        <f>SUM(J73+J88)</f>
        <v>-6342</v>
      </c>
      <c r="K103" s="79"/>
      <c r="L103" s="33">
        <f>SUM(L73+L88)</f>
        <v>572731.46331999998</v>
      </c>
      <c r="N103" s="33">
        <f>SUM(N73+N88)</f>
        <v>21974.036679999976</v>
      </c>
      <c r="P103" s="14">
        <f>SUM(L103+H103)/(D103)</f>
        <v>0.9630505574944237</v>
      </c>
      <c r="R103" s="69">
        <f>SUM(R73+R88)</f>
        <v>579073.46331999998</v>
      </c>
    </row>
    <row r="104" spans="1:18" s="10" customFormat="1" ht="18" customHeight="1" thickTop="1" x14ac:dyDescent="0.3">
      <c r="A104" s="9"/>
      <c r="B104" s="11"/>
      <c r="C104" s="11"/>
      <c r="D104" s="34"/>
      <c r="E104" s="34"/>
      <c r="F104" s="34"/>
      <c r="G104" s="35"/>
      <c r="H104" s="34"/>
      <c r="I104" s="35"/>
      <c r="J104" s="34"/>
      <c r="K104" s="35"/>
      <c r="L104" s="34"/>
      <c r="M104" s="77"/>
      <c r="N104" s="34"/>
      <c r="P104" s="14"/>
      <c r="R104" s="75"/>
    </row>
    <row r="105" spans="1:18" x14ac:dyDescent="0.25">
      <c r="F105" s="10"/>
      <c r="R105" s="70"/>
    </row>
    <row r="106" spans="1:18" x14ac:dyDescent="0.25">
      <c r="D106" s="3" t="s">
        <v>68</v>
      </c>
      <c r="L106">
        <f>+L48</f>
        <v>623017.4</v>
      </c>
    </row>
    <row r="108" spans="1:18" x14ac:dyDescent="0.25">
      <c r="C108" s="85"/>
      <c r="D108" s="3" t="s">
        <v>45</v>
      </c>
      <c r="L108" s="82">
        <f>-L37</f>
        <v>-50285.94</v>
      </c>
    </row>
    <row r="109" spans="1:18" x14ac:dyDescent="0.25">
      <c r="D109" s="84"/>
    </row>
    <row r="110" spans="1:18" ht="13.2" thickBot="1" x14ac:dyDescent="0.3">
      <c r="D110" s="4" t="s">
        <v>69</v>
      </c>
      <c r="L110" s="83">
        <f>SUM(L106:L108)</f>
        <v>572731.46</v>
      </c>
    </row>
    <row r="111" spans="1:18" ht="13.2" thickTop="1" x14ac:dyDescent="0.25"/>
    <row r="114" spans="4:12" x14ac:dyDescent="0.25">
      <c r="D114" s="4" t="s">
        <v>53</v>
      </c>
      <c r="L114">
        <f>+L110-1025.96</f>
        <v>571705.5</v>
      </c>
    </row>
    <row r="115" spans="4:12" x14ac:dyDescent="0.25">
      <c r="D115" s="4" t="s">
        <v>70</v>
      </c>
      <c r="L115" s="82">
        <v>1025.96</v>
      </c>
    </row>
    <row r="117" spans="4:12" ht="13.2" thickBot="1" x14ac:dyDescent="0.3">
      <c r="D117" s="4" t="s">
        <v>71</v>
      </c>
      <c r="L117" s="83">
        <f>SUM(L114:L115)</f>
        <v>572731.46</v>
      </c>
    </row>
    <row r="118" spans="4:12" ht="13.2" thickTop="1" x14ac:dyDescent="0.25"/>
  </sheetData>
  <pageMargins left="0.2" right="0.2" top="0.4" bottom="0.4" header="0.3" footer="0.25"/>
  <pageSetup scale="53" fitToHeight="2" orientation="landscape" r:id="rId1"/>
  <headerFooter>
    <oddFooter>&amp;R&amp;"Helv,Bold"&amp;6STEM REGION - Financial Report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6.30.15</vt:lpstr>
      <vt:lpstr>'6.30.15'!Print_Titles</vt:lpstr>
    </vt:vector>
  </TitlesOfParts>
  <Company>Universityof Northern Iowa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Drake University</cp:lastModifiedBy>
  <cp:revision/>
  <dcterms:created xsi:type="dcterms:W3CDTF">1998-07-07T19:37:06Z</dcterms:created>
  <dcterms:modified xsi:type="dcterms:W3CDTF">2016-06-09T15:37:35Z</dcterms:modified>
</cp:coreProperties>
</file>